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R8436번 시간표" sheetId="2" r:id="rId1"/>
    <sheet name=" R8436번 운임표" sheetId="1" r:id="rId2"/>
  </sheets>
  <calcPr calcId="125725"/>
</workbook>
</file>

<file path=xl/calcChain.xml><?xml version="1.0" encoding="utf-8"?>
<calcChain xmlns="http://schemas.openxmlformats.org/spreadsheetml/2006/main">
  <c r="J32" i="1"/>
  <c r="J10"/>
  <c r="I10"/>
  <c r="I9"/>
  <c r="H10"/>
  <c r="H9"/>
  <c r="H8"/>
  <c r="G10"/>
  <c r="G9"/>
  <c r="G8"/>
  <c r="G7"/>
  <c r="F10"/>
  <c r="F9"/>
  <c r="F8"/>
  <c r="F7"/>
  <c r="F6"/>
  <c r="F5"/>
  <c r="E4"/>
  <c r="E10"/>
  <c r="E9"/>
  <c r="E8"/>
  <c r="E7"/>
  <c r="E6"/>
  <c r="E5"/>
  <c r="C10"/>
  <c r="C9"/>
  <c r="C8"/>
  <c r="D10"/>
  <c r="D9"/>
  <c r="D8"/>
  <c r="C7"/>
  <c r="C6"/>
  <c r="D7"/>
  <c r="D6"/>
  <c r="C5"/>
  <c r="D5"/>
  <c r="C4"/>
  <c r="D4"/>
  <c r="D15" s="1"/>
  <c r="D3"/>
  <c r="D14" s="1"/>
  <c r="C3"/>
  <c r="C2"/>
  <c r="K6" i="2"/>
  <c r="K7"/>
  <c r="K8"/>
  <c r="K5"/>
  <c r="J6"/>
  <c r="J7"/>
  <c r="J8"/>
  <c r="J5"/>
  <c r="H6"/>
  <c r="I6"/>
  <c r="H7"/>
  <c r="I7"/>
  <c r="H8"/>
  <c r="I8"/>
  <c r="I5"/>
  <c r="H5"/>
  <c r="G6"/>
  <c r="G7"/>
  <c r="G8"/>
  <c r="G5"/>
  <c r="F6"/>
  <c r="F7"/>
  <c r="F8"/>
  <c r="F9"/>
  <c r="F5"/>
  <c r="E6"/>
  <c r="E7"/>
  <c r="E8"/>
  <c r="E9"/>
  <c r="E5"/>
  <c r="D9"/>
  <c r="D8"/>
  <c r="D7"/>
  <c r="D5"/>
  <c r="C8"/>
  <c r="C7"/>
  <c r="C6"/>
  <c r="C5"/>
  <c r="D6"/>
  <c r="C9"/>
  <c r="V4"/>
  <c r="V5"/>
  <c r="V6"/>
  <c r="V7"/>
  <c r="V3"/>
  <c r="U4"/>
  <c r="U5"/>
  <c r="U6"/>
  <c r="U7"/>
  <c r="U3"/>
  <c r="T4"/>
  <c r="T5"/>
  <c r="T6"/>
  <c r="T7"/>
  <c r="T3"/>
  <c r="S4"/>
  <c r="S5"/>
  <c r="S6"/>
  <c r="S7"/>
  <c r="S3"/>
  <c r="R4"/>
  <c r="R5"/>
  <c r="R6"/>
  <c r="R7"/>
  <c r="R3"/>
  <c r="Q4"/>
  <c r="Q5"/>
  <c r="Q6"/>
  <c r="Q7"/>
  <c r="Q3"/>
  <c r="O4"/>
  <c r="O5"/>
  <c r="O6"/>
  <c r="O7"/>
  <c r="O3"/>
  <c r="P3" s="1"/>
  <c r="P4"/>
  <c r="P5"/>
  <c r="P6"/>
  <c r="P7"/>
  <c r="N4"/>
  <c r="N5"/>
  <c r="N6"/>
  <c r="N7"/>
  <c r="N3"/>
  <c r="R2"/>
  <c r="S2"/>
  <c r="T2"/>
  <c r="U2"/>
  <c r="V2"/>
  <c r="D16" i="1"/>
  <c r="C18"/>
  <c r="C20"/>
  <c r="D17"/>
  <c r="D19"/>
  <c r="D21"/>
  <c r="C14"/>
  <c r="E17"/>
  <c r="G18"/>
  <c r="E15"/>
  <c r="G6"/>
  <c r="H7"/>
  <c r="I8"/>
  <c r="I19" s="1"/>
  <c r="J9"/>
  <c r="J20" s="1"/>
  <c r="K10"/>
  <c r="Q2" i="2"/>
  <c r="P2"/>
  <c r="O2"/>
  <c r="N2"/>
  <c r="M2"/>
  <c r="K21" i="1"/>
  <c r="J21"/>
  <c r="I21"/>
  <c r="I20"/>
  <c r="H19"/>
  <c r="H18"/>
  <c r="G21"/>
  <c r="G20"/>
  <c r="G19"/>
  <c r="G17"/>
  <c r="F16"/>
  <c r="F17"/>
  <c r="E16"/>
  <c r="D20"/>
  <c r="D18"/>
  <c r="C21"/>
  <c r="C19"/>
  <c r="C17"/>
  <c r="C16"/>
  <c r="C15"/>
  <c r="C13"/>
  <c r="L21"/>
  <c r="L32" s="1"/>
  <c r="K20"/>
  <c r="K31" s="1"/>
  <c r="J19"/>
  <c r="J30" s="1"/>
  <c r="I18"/>
  <c r="I29" s="1"/>
  <c r="H17"/>
  <c r="H28" s="1"/>
  <c r="G16"/>
  <c r="G27" s="1"/>
  <c r="F15"/>
  <c r="F26" s="1"/>
  <c r="E14"/>
  <c r="E25" s="1"/>
  <c r="D13"/>
  <c r="D24" s="1"/>
  <c r="C12"/>
  <c r="C23" s="1"/>
  <c r="D27" l="1"/>
  <c r="D31"/>
  <c r="E32"/>
  <c r="F30"/>
  <c r="F21"/>
  <c r="H29"/>
  <c r="J31"/>
  <c r="I32"/>
  <c r="D32"/>
  <c r="E29"/>
  <c r="E20"/>
  <c r="F18"/>
  <c r="F31"/>
  <c r="H32"/>
  <c r="G32"/>
  <c r="F32"/>
  <c r="F20"/>
  <c r="F19"/>
  <c r="F29"/>
  <c r="E31"/>
  <c r="G30"/>
  <c r="E28"/>
  <c r="E21"/>
  <c r="K32"/>
  <c r="E26"/>
  <c r="C24"/>
  <c r="C30"/>
  <c r="I30"/>
  <c r="C28"/>
  <c r="C27"/>
  <c r="D25"/>
  <c r="D28"/>
  <c r="H21" l="1"/>
  <c r="E18"/>
  <c r="D30"/>
  <c r="H30"/>
  <c r="E27"/>
  <c r="F27"/>
  <c r="E19"/>
  <c r="E30"/>
  <c r="I31"/>
  <c r="H31"/>
  <c r="H20"/>
  <c r="G29"/>
  <c r="C25"/>
  <c r="D26"/>
  <c r="F28"/>
  <c r="D29"/>
  <c r="G31"/>
  <c r="G28"/>
  <c r="C29"/>
  <c r="C32"/>
  <c r="C26"/>
  <c r="C31"/>
</calcChain>
</file>

<file path=xl/sharedStrings.xml><?xml version="1.0" encoding="utf-8"?>
<sst xmlns="http://schemas.openxmlformats.org/spreadsheetml/2006/main" count="34" uniqueCount="29">
  <si>
    <t>일반요금</t>
    <phoneticPr fontId="1" type="noConversion"/>
  </si>
  <si>
    <t>청소년
요금</t>
    <phoneticPr fontId="1" type="noConversion"/>
  </si>
  <si>
    <t>어린이
요금</t>
    <phoneticPr fontId="1" type="noConversion"/>
  </si>
  <si>
    <t>횟수</t>
    <phoneticPr fontId="1" type="noConversion"/>
  </si>
  <si>
    <t>운임 산정 기준</t>
    <phoneticPr fontId="1" type="noConversion"/>
  </si>
  <si>
    <t>기본요금</t>
    <phoneticPr fontId="1" type="noConversion"/>
  </si>
  <si>
    <t>10km</t>
    <phoneticPr fontId="1" type="noConversion"/>
  </si>
  <si>
    <t>고속도로</t>
    <phoneticPr fontId="1" type="noConversion"/>
  </si>
  <si>
    <t>1km</t>
    <phoneticPr fontId="1" type="noConversion"/>
  </si>
  <si>
    <t>일반국도</t>
    <phoneticPr fontId="1" type="noConversion"/>
  </si>
  <si>
    <t>R8436번
동두-감곡</t>
    <phoneticPr fontId="1" type="noConversion"/>
  </si>
  <si>
    <t>동두천TR</t>
    <phoneticPr fontId="1" type="noConversion"/>
  </si>
  <si>
    <t>의정부TR</t>
    <phoneticPr fontId="1" type="noConversion"/>
  </si>
  <si>
    <t>광주터미널</t>
    <phoneticPr fontId="1" type="noConversion"/>
  </si>
  <si>
    <t>곤지암TR</t>
    <phoneticPr fontId="1" type="noConversion"/>
  </si>
  <si>
    <t>이천터미널</t>
    <phoneticPr fontId="1" type="noConversion"/>
  </si>
  <si>
    <t>하이닉스</t>
    <phoneticPr fontId="1" type="noConversion"/>
  </si>
  <si>
    <t>태평리</t>
    <phoneticPr fontId="1" type="noConversion"/>
  </si>
  <si>
    <t>이황리</t>
    <phoneticPr fontId="1" type="noConversion"/>
  </si>
  <si>
    <t>장호원</t>
    <phoneticPr fontId="1" type="noConversion"/>
  </si>
  <si>
    <t>감곡</t>
    <phoneticPr fontId="1" type="noConversion"/>
  </si>
  <si>
    <t>동두천,의정부-&gt;광주,이천,감곡</t>
    <phoneticPr fontId="1" type="noConversion"/>
  </si>
  <si>
    <t>감곡,이천,광주-&gt;의정부,동두천</t>
    <phoneticPr fontId="1" type="noConversion"/>
  </si>
  <si>
    <t>경기광주TR</t>
    <phoneticPr fontId="1" type="noConversion"/>
  </si>
  <si>
    <t>곤지암TR</t>
    <phoneticPr fontId="1" type="noConversion"/>
  </si>
  <si>
    <t>태평터미널</t>
    <phoneticPr fontId="1" type="noConversion"/>
  </si>
  <si>
    <t>이황리</t>
    <phoneticPr fontId="1" type="noConversion"/>
  </si>
  <si>
    <t>장호원TR</t>
    <phoneticPr fontId="1" type="noConversion"/>
  </si>
  <si>
    <t>감곡터미널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</si>
</sst>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₩&quot;#,##0"/>
    <numFmt numFmtId="177" formatCode="0&quot;km&quot;"/>
    <numFmt numFmtId="178" formatCode="0.0&quot;km&quot;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3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0" fillId="5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0" fillId="5" borderId="1" xfId="0" applyNumberFormat="1" applyFill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6" fontId="0" fillId="3" borderId="5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6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9"/>
  <sheetViews>
    <sheetView tabSelected="1" zoomScale="70" zoomScaleNormal="70" workbookViewId="0">
      <selection sqref="A1:A2"/>
    </sheetView>
  </sheetViews>
  <sheetFormatPr defaultRowHeight="16.5"/>
  <cols>
    <col min="1" max="1" width="9.875" customWidth="1"/>
  </cols>
  <sheetData>
    <row r="1" spans="1:22">
      <c r="A1" s="18" t="s">
        <v>10</v>
      </c>
      <c r="B1" s="20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2" t="s">
        <v>3</v>
      </c>
      <c r="M1" s="21" t="s">
        <v>22</v>
      </c>
      <c r="N1" s="21"/>
      <c r="O1" s="21"/>
      <c r="P1" s="21"/>
      <c r="Q1" s="21"/>
      <c r="R1" s="21"/>
      <c r="S1" s="21"/>
      <c r="T1" s="21"/>
      <c r="U1" s="21"/>
      <c r="V1" s="24"/>
    </row>
    <row r="2" spans="1:22">
      <c r="A2" s="19"/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23"/>
      <c r="M2" s="4" t="str">
        <f>K2</f>
        <v>감곡</v>
      </c>
      <c r="N2" s="4" t="str">
        <f>J2</f>
        <v>장호원</v>
      </c>
      <c r="O2" s="4" t="str">
        <f>I2</f>
        <v>이황리</v>
      </c>
      <c r="P2" s="4" t="str">
        <f>H2</f>
        <v>태평리</v>
      </c>
      <c r="Q2" s="4" t="str">
        <f>G2</f>
        <v>하이닉스</v>
      </c>
      <c r="R2" s="4" t="str">
        <f>F2</f>
        <v>이천터미널</v>
      </c>
      <c r="S2" s="4" t="str">
        <f>E2</f>
        <v>곤지암TR</v>
      </c>
      <c r="T2" s="4" t="str">
        <f>D2</f>
        <v>광주터미널</v>
      </c>
      <c r="U2" s="4" t="str">
        <f>C2</f>
        <v>의정부TR</v>
      </c>
      <c r="V2" s="4" t="str">
        <f>B2</f>
        <v>동두천TR</v>
      </c>
    </row>
    <row r="3" spans="1:22">
      <c r="A3" s="17"/>
      <c r="B3" s="2"/>
      <c r="C3" s="3"/>
      <c r="D3" s="2"/>
      <c r="E3" s="2"/>
      <c r="F3" s="2"/>
      <c r="G3" s="2"/>
      <c r="H3" s="2"/>
      <c r="I3" s="2"/>
      <c r="J3" s="2"/>
      <c r="K3" s="2"/>
      <c r="L3" s="5">
        <v>1</v>
      </c>
      <c r="M3" s="3">
        <v>0.33680555555555558</v>
      </c>
      <c r="N3" s="3">
        <f>M3+TIME(0,10,0)</f>
        <v>0.34375</v>
      </c>
      <c r="O3" s="3">
        <f>N3+TIME(0,5,0)</f>
        <v>0.34722222222222221</v>
      </c>
      <c r="P3" s="3">
        <f>O3+TIME(0,10,0)</f>
        <v>0.35416666666666663</v>
      </c>
      <c r="Q3" s="3">
        <f>P3+TIME(0,10,0)</f>
        <v>0.36111111111111105</v>
      </c>
      <c r="R3" s="3">
        <f>Q3+TIME(0,10,0)</f>
        <v>0.36805555555555547</v>
      </c>
      <c r="S3" s="3">
        <f>R3+TIME(0,15,0)</f>
        <v>0.37847222222222215</v>
      </c>
      <c r="T3" s="3">
        <f>S3+TIME(0,25,0)</f>
        <v>0.39583333333333326</v>
      </c>
      <c r="U3" s="3">
        <f>T3+TIME(0,50,0)</f>
        <v>0.43055555555555547</v>
      </c>
      <c r="V3" s="3">
        <f>U3+TIME(0,25,0)</f>
        <v>0.44791666666666657</v>
      </c>
    </row>
    <row r="4" spans="1:22">
      <c r="A4" s="17"/>
      <c r="B4" s="3"/>
      <c r="C4" s="2"/>
      <c r="D4" s="2"/>
      <c r="E4" s="2"/>
      <c r="F4" s="2"/>
      <c r="G4" s="2"/>
      <c r="H4" s="2"/>
      <c r="I4" s="2"/>
      <c r="J4" s="2"/>
      <c r="K4" s="2"/>
      <c r="L4" s="5">
        <v>2</v>
      </c>
      <c r="M4" s="3">
        <v>0.4375</v>
      </c>
      <c r="N4" s="3">
        <f t="shared" ref="N4:R7" si="0">M4+TIME(0,10,0)</f>
        <v>0.44444444444444442</v>
      </c>
      <c r="O4" s="3">
        <f t="shared" ref="O4:O7" si="1">N4+TIME(0,5,0)</f>
        <v>0.44791666666666663</v>
      </c>
      <c r="P4" s="3">
        <f t="shared" si="0"/>
        <v>0.45486111111111105</v>
      </c>
      <c r="Q4" s="3">
        <f t="shared" si="0"/>
        <v>0.46180555555555547</v>
      </c>
      <c r="R4" s="3">
        <f t="shared" si="0"/>
        <v>0.46874999999999989</v>
      </c>
      <c r="S4" s="3">
        <f t="shared" ref="S4:S7" si="2">R4+TIME(0,15,0)</f>
        <v>0.47916666666666657</v>
      </c>
      <c r="T4" s="3">
        <f t="shared" ref="T4:T7" si="3">S4+TIME(0,25,0)</f>
        <v>0.49652777777777768</v>
      </c>
      <c r="U4" s="3">
        <f t="shared" ref="U4:U7" si="4">T4+TIME(0,50,0)</f>
        <v>0.53124999999999989</v>
      </c>
      <c r="V4" s="3">
        <f t="shared" ref="V4:V7" si="5">U4+TIME(0,25,0)</f>
        <v>0.54861111111111105</v>
      </c>
    </row>
    <row r="5" spans="1:22">
      <c r="A5" s="17"/>
      <c r="B5" s="3">
        <v>0.3125</v>
      </c>
      <c r="C5" s="3">
        <f>B5+TIME(0,40,0)</f>
        <v>0.34027777777777779</v>
      </c>
      <c r="D5" s="3">
        <f>C5+TIME(0,45,0)</f>
        <v>0.37152777777777779</v>
      </c>
      <c r="E5" s="3">
        <f>D5+TIME(0,25,0)</f>
        <v>0.3888888888888889</v>
      </c>
      <c r="F5" s="3">
        <f>E5+TIME(0,15,0)</f>
        <v>0.39930555555555558</v>
      </c>
      <c r="G5" s="3">
        <f>F5+TIME(0,5,0)</f>
        <v>0.40277777777777779</v>
      </c>
      <c r="H5" s="3">
        <f>G5+TIME(0,10,0)</f>
        <v>0.40972222222222221</v>
      </c>
      <c r="I5" s="3">
        <f>H5+TIME(0,10,0)</f>
        <v>0.41666666666666663</v>
      </c>
      <c r="J5" s="3">
        <f>I5+TIME(0,5,0)</f>
        <v>0.42013888888888884</v>
      </c>
      <c r="K5" s="3">
        <f>J5+TIME(0,10,0)</f>
        <v>0.42708333333333326</v>
      </c>
      <c r="L5" s="5">
        <v>3</v>
      </c>
      <c r="M5" s="3">
        <v>0.47916666666666669</v>
      </c>
      <c r="N5" s="3">
        <f t="shared" si="0"/>
        <v>0.4861111111111111</v>
      </c>
      <c r="O5" s="3">
        <f t="shared" si="1"/>
        <v>0.48958333333333331</v>
      </c>
      <c r="P5" s="3">
        <f t="shared" si="0"/>
        <v>0.49652777777777773</v>
      </c>
      <c r="Q5" s="3">
        <f t="shared" si="0"/>
        <v>0.50347222222222221</v>
      </c>
      <c r="R5" s="3">
        <f t="shared" si="0"/>
        <v>0.51041666666666663</v>
      </c>
      <c r="S5" s="3">
        <f t="shared" si="2"/>
        <v>0.52083333333333326</v>
      </c>
      <c r="T5" s="3">
        <f t="shared" si="3"/>
        <v>0.53819444444444442</v>
      </c>
      <c r="U5" s="3">
        <f t="shared" si="4"/>
        <v>0.57291666666666663</v>
      </c>
      <c r="V5" s="3">
        <f t="shared" si="5"/>
        <v>0.59027777777777779</v>
      </c>
    </row>
    <row r="6" spans="1:22">
      <c r="A6" s="17"/>
      <c r="B6" s="3">
        <v>0.4861111111111111</v>
      </c>
      <c r="C6" s="3">
        <f>B6+TIME(0,35,0)</f>
        <v>0.51041666666666663</v>
      </c>
      <c r="D6" s="3">
        <f t="shared" ref="D6" si="6">C6+TIME(0,50,0)</f>
        <v>0.54513888888888884</v>
      </c>
      <c r="E6" s="3">
        <f t="shared" ref="E6:E9" si="7">D6+TIME(0,25,0)</f>
        <v>0.5625</v>
      </c>
      <c r="F6" s="3">
        <f t="shared" ref="F6:F9" si="8">E6+TIME(0,15,0)</f>
        <v>0.57291666666666663</v>
      </c>
      <c r="G6" s="3">
        <f t="shared" ref="G6:G9" si="9">F6+TIME(0,5,0)</f>
        <v>0.57638888888888884</v>
      </c>
      <c r="H6" s="3">
        <f t="shared" ref="H6:I6" si="10">G6+TIME(0,10,0)</f>
        <v>0.58333333333333326</v>
      </c>
      <c r="I6" s="3">
        <f t="shared" si="10"/>
        <v>0.59027777777777768</v>
      </c>
      <c r="J6" s="3">
        <f t="shared" ref="J6:J9" si="11">I6+TIME(0,5,0)</f>
        <v>0.59374999999999989</v>
      </c>
      <c r="K6" s="3">
        <f t="shared" ref="K6:K9" si="12">J6+TIME(0,10,0)</f>
        <v>0.60069444444444431</v>
      </c>
      <c r="L6" s="5">
        <v>4</v>
      </c>
      <c r="M6" s="3">
        <v>0.70138888888888884</v>
      </c>
      <c r="N6" s="3">
        <f t="shared" si="0"/>
        <v>0.70833333333333326</v>
      </c>
      <c r="O6" s="3">
        <f t="shared" si="1"/>
        <v>0.71180555555555547</v>
      </c>
      <c r="P6" s="3">
        <f t="shared" si="0"/>
        <v>0.71874999999999989</v>
      </c>
      <c r="Q6" s="3">
        <f t="shared" si="0"/>
        <v>0.72569444444444431</v>
      </c>
      <c r="R6" s="3">
        <f t="shared" si="0"/>
        <v>0.73263888888888873</v>
      </c>
      <c r="S6" s="3">
        <f t="shared" si="2"/>
        <v>0.74305555555555536</v>
      </c>
      <c r="T6" s="3">
        <f t="shared" si="3"/>
        <v>0.76041666666666652</v>
      </c>
      <c r="U6" s="3">
        <f t="shared" si="4"/>
        <v>0.79513888888888873</v>
      </c>
      <c r="V6" s="3">
        <f t="shared" si="5"/>
        <v>0.81249999999999989</v>
      </c>
    </row>
    <row r="7" spans="1:22">
      <c r="A7" s="17"/>
      <c r="B7" s="3">
        <v>0.57638888888888895</v>
      </c>
      <c r="C7" s="3">
        <f>B7+TIME(0,40,0)</f>
        <v>0.60416666666666674</v>
      </c>
      <c r="D7" s="3">
        <f>C7+TIME(0,45,0)</f>
        <v>0.63541666666666674</v>
      </c>
      <c r="E7" s="3">
        <f t="shared" si="7"/>
        <v>0.6527777777777779</v>
      </c>
      <c r="F7" s="3">
        <f t="shared" si="8"/>
        <v>0.66319444444444453</v>
      </c>
      <c r="G7" s="3">
        <f t="shared" si="9"/>
        <v>0.66666666666666674</v>
      </c>
      <c r="H7" s="3">
        <f t="shared" ref="H7:I7" si="13">G7+TIME(0,10,0)</f>
        <v>0.67361111111111116</v>
      </c>
      <c r="I7" s="3">
        <f t="shared" si="13"/>
        <v>0.68055555555555558</v>
      </c>
      <c r="J7" s="3">
        <f t="shared" si="11"/>
        <v>0.68402777777777779</v>
      </c>
      <c r="K7" s="3">
        <f t="shared" si="12"/>
        <v>0.69097222222222221</v>
      </c>
      <c r="L7" s="5">
        <v>5</v>
      </c>
      <c r="M7" s="3">
        <v>0.73611111111111116</v>
      </c>
      <c r="N7" s="3">
        <f t="shared" si="0"/>
        <v>0.74305555555555558</v>
      </c>
      <c r="O7" s="3">
        <f t="shared" si="1"/>
        <v>0.74652777777777779</v>
      </c>
      <c r="P7" s="3">
        <f t="shared" si="0"/>
        <v>0.75347222222222221</v>
      </c>
      <c r="Q7" s="3">
        <f t="shared" si="0"/>
        <v>0.76041666666666663</v>
      </c>
      <c r="R7" s="3">
        <f t="shared" si="0"/>
        <v>0.76736111111111105</v>
      </c>
      <c r="S7" s="3">
        <f t="shared" si="2"/>
        <v>0.77777777777777768</v>
      </c>
      <c r="T7" s="3">
        <f t="shared" si="3"/>
        <v>0.79513888888888884</v>
      </c>
      <c r="U7" s="3">
        <f t="shared" si="4"/>
        <v>0.82986111111111105</v>
      </c>
      <c r="V7" s="3">
        <f t="shared" si="5"/>
        <v>0.84722222222222221</v>
      </c>
    </row>
    <row r="8" spans="1:22">
      <c r="A8" s="17"/>
      <c r="B8" s="3">
        <v>0.64583333333333337</v>
      </c>
      <c r="C8" s="3">
        <f>B8+TIME(0,40,0)</f>
        <v>0.67361111111111116</v>
      </c>
      <c r="D8" s="3">
        <f>C8+TIME(0,45,0)</f>
        <v>0.70486111111111116</v>
      </c>
      <c r="E8" s="3">
        <f t="shared" si="7"/>
        <v>0.72222222222222232</v>
      </c>
      <c r="F8" s="3">
        <f t="shared" si="8"/>
        <v>0.73263888888888895</v>
      </c>
      <c r="G8" s="3">
        <f t="shared" si="9"/>
        <v>0.73611111111111116</v>
      </c>
      <c r="H8" s="3">
        <f t="shared" ref="H8:I8" si="14">G8+TIME(0,10,0)</f>
        <v>0.74305555555555558</v>
      </c>
      <c r="I8" s="3">
        <f t="shared" si="14"/>
        <v>0.75</v>
      </c>
      <c r="J8" s="3">
        <f t="shared" si="11"/>
        <v>0.75347222222222221</v>
      </c>
      <c r="K8" s="3">
        <f t="shared" si="12"/>
        <v>0.76041666666666663</v>
      </c>
      <c r="L8" s="5">
        <v>6</v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>
      <c r="A9" s="17"/>
      <c r="B9" s="3">
        <v>0.85416666666666663</v>
      </c>
      <c r="C9" s="3">
        <f t="shared" ref="C9" si="15">B9+TIME(0,30,0)</f>
        <v>0.875</v>
      </c>
      <c r="D9" s="3">
        <f>C9+TIME(0,45,0)</f>
        <v>0.90625</v>
      </c>
      <c r="E9" s="3">
        <f t="shared" si="7"/>
        <v>0.92361111111111116</v>
      </c>
      <c r="F9" s="3">
        <f t="shared" si="8"/>
        <v>0.93402777777777779</v>
      </c>
      <c r="G9" s="3"/>
      <c r="H9" s="3"/>
      <c r="I9" s="3"/>
      <c r="J9" s="3"/>
      <c r="K9" s="3"/>
      <c r="L9" s="5">
        <v>7</v>
      </c>
      <c r="M9" s="3"/>
      <c r="N9" s="3"/>
      <c r="O9" s="3"/>
      <c r="P9" s="3"/>
      <c r="Q9" s="3"/>
      <c r="R9" s="3"/>
      <c r="S9" s="3"/>
      <c r="T9" s="3"/>
      <c r="U9" s="3"/>
      <c r="V9" s="3"/>
    </row>
  </sheetData>
  <sheetProtection password="DD5C" sheet="1" objects="1" scenarios="1" selectLockedCells="1" selectUnlockedCells="1"/>
  <mergeCells count="5">
    <mergeCell ref="A3:A9"/>
    <mergeCell ref="A1:A2"/>
    <mergeCell ref="B1:K1"/>
    <mergeCell ref="L1:L2"/>
    <mergeCell ref="M1:V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R32"/>
  <sheetViews>
    <sheetView zoomScale="70" zoomScaleNormal="70" workbookViewId="0">
      <selection sqref="A1:A32"/>
    </sheetView>
  </sheetViews>
  <sheetFormatPr defaultRowHeight="16.5"/>
  <cols>
    <col min="3" max="15" width="9" style="1" customWidth="1"/>
  </cols>
  <sheetData>
    <row r="1" spans="1:18" ht="16.5" customHeight="1">
      <c r="A1" s="28"/>
      <c r="B1" s="31" t="s">
        <v>0</v>
      </c>
      <c r="C1" s="7" t="s">
        <v>11</v>
      </c>
      <c r="D1" s="15">
        <v>16.100000000000001</v>
      </c>
      <c r="E1" s="11"/>
      <c r="F1" s="11"/>
      <c r="G1" s="11"/>
      <c r="H1" s="11"/>
      <c r="I1" s="11"/>
      <c r="J1" s="11"/>
      <c r="K1" s="11"/>
      <c r="L1" s="11"/>
      <c r="M1" s="11"/>
      <c r="N1" s="25" t="s">
        <v>4</v>
      </c>
      <c r="O1" s="26"/>
      <c r="P1" s="27"/>
      <c r="Q1" s="11"/>
      <c r="R1" s="11"/>
    </row>
    <row r="2" spans="1:18">
      <c r="A2" s="29"/>
      <c r="B2" s="29"/>
      <c r="C2" s="7">
        <f>ROUND($P$2+$P$4*6+$P$3*0+$P$4*0,-2)</f>
        <v>2000</v>
      </c>
      <c r="D2" s="7" t="s">
        <v>12</v>
      </c>
      <c r="E2" s="15">
        <v>47</v>
      </c>
      <c r="F2" s="11"/>
      <c r="G2" s="11"/>
      <c r="H2" s="11"/>
      <c r="I2" s="11"/>
      <c r="J2" s="11"/>
      <c r="K2" s="11"/>
      <c r="L2" s="11"/>
      <c r="M2" s="11"/>
      <c r="N2" s="8" t="s">
        <v>5</v>
      </c>
      <c r="O2" s="8" t="s">
        <v>6</v>
      </c>
      <c r="P2" s="6">
        <v>1300</v>
      </c>
      <c r="Q2" s="11"/>
      <c r="R2" s="11"/>
    </row>
    <row r="3" spans="1:18" ht="16.5" customHeight="1">
      <c r="A3" s="29"/>
      <c r="B3" s="29"/>
      <c r="C3" s="7">
        <f>ROUND($P$2+$P$4*12+$P$3*40+$P$4*5,-2)</f>
        <v>5800</v>
      </c>
      <c r="D3" s="7">
        <f>ROUND($P$2+$P$4*0+$P$3*34+$P$4*3,-2)</f>
        <v>3800</v>
      </c>
      <c r="E3" s="7" t="s">
        <v>23</v>
      </c>
      <c r="F3" s="15">
        <v>10.5</v>
      </c>
      <c r="G3" s="11"/>
      <c r="H3" s="11"/>
      <c r="I3" s="11"/>
      <c r="J3" s="11"/>
      <c r="K3" s="11"/>
      <c r="L3" s="11"/>
      <c r="M3" s="11"/>
      <c r="N3" s="9" t="s">
        <v>7</v>
      </c>
      <c r="O3" s="9" t="s">
        <v>8</v>
      </c>
      <c r="P3" s="12">
        <v>62.35</v>
      </c>
      <c r="Q3" s="11"/>
      <c r="R3" s="11"/>
    </row>
    <row r="4" spans="1:18">
      <c r="A4" s="29"/>
      <c r="B4" s="29"/>
      <c r="C4" s="7">
        <f>ROUND($P$2+$P$4*12+$P$3*40+$P$4*15.5,-2)</f>
        <v>7000</v>
      </c>
      <c r="D4" s="7">
        <f>ROUND($P$2+$P$4*0+$P$3*34+$P$4*13.5,-2)</f>
        <v>5000</v>
      </c>
      <c r="E4" s="7">
        <f>ROUND($P$2+$P$4*0+$P$3*0+$P$4*0,-2)</f>
        <v>1300</v>
      </c>
      <c r="F4" s="7" t="s">
        <v>24</v>
      </c>
      <c r="G4" s="15">
        <v>14</v>
      </c>
      <c r="H4" s="11"/>
      <c r="I4" s="11"/>
      <c r="J4" s="11"/>
      <c r="K4" s="11"/>
      <c r="L4" s="11"/>
      <c r="M4" s="11"/>
      <c r="N4" s="10" t="s">
        <v>9</v>
      </c>
      <c r="O4" s="10" t="s">
        <v>8</v>
      </c>
      <c r="P4" s="13">
        <v>116.14</v>
      </c>
      <c r="Q4" s="11"/>
      <c r="R4" s="11"/>
    </row>
    <row r="5" spans="1:18">
      <c r="A5" s="29"/>
      <c r="B5" s="29"/>
      <c r="C5" s="7">
        <f>ROUND($P$2+$P$4*12+$P$3*40+$P$4*29.5,-2)</f>
        <v>8600</v>
      </c>
      <c r="D5" s="7">
        <f>ROUND($P$2+$P$4*0+$P$3*34+$P$4*27.5,-2)</f>
        <v>6600</v>
      </c>
      <c r="E5" s="7">
        <f>ROUND($P$2+$P$4*14+$P$3*0+$P$4*0,-2)</f>
        <v>2900</v>
      </c>
      <c r="F5" s="7">
        <f>ROUND($P$2+$P$4*4+$P$3*0+$P$4*0,-2)</f>
        <v>1800</v>
      </c>
      <c r="G5" s="7" t="s">
        <v>15</v>
      </c>
      <c r="H5" s="15">
        <v>5</v>
      </c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>
      <c r="A6" s="29"/>
      <c r="B6" s="29"/>
      <c r="C6" s="7">
        <f>ROUND($P$2+$P$4*12+$P$3*40+$P$4*34.5,-2)</f>
        <v>9200</v>
      </c>
      <c r="D6" s="7">
        <f>ROUND($P$2+$P$4*0+$P$3*34+$P$4*32.5,-2)</f>
        <v>7200</v>
      </c>
      <c r="E6" s="7">
        <f>ROUND($P$2+$P$4*19+$P$3*0+$P$4*0,-2)</f>
        <v>3500</v>
      </c>
      <c r="F6" s="7">
        <f>ROUND($P$2+$P$4*9+$P$3*0+$P$4*0,-2)</f>
        <v>2300</v>
      </c>
      <c r="G6" s="7">
        <f>ROUND($P$2+$P$4*0+$P$3*0+$P$4*0,-2)</f>
        <v>1300</v>
      </c>
      <c r="H6" s="7" t="s">
        <v>16</v>
      </c>
      <c r="I6" s="15">
        <v>7</v>
      </c>
      <c r="J6" s="11"/>
      <c r="K6" s="11"/>
      <c r="L6" s="11"/>
      <c r="M6" s="11"/>
      <c r="N6" s="11"/>
      <c r="O6" s="11"/>
      <c r="P6" s="11"/>
      <c r="Q6" s="11"/>
      <c r="R6" s="11"/>
    </row>
    <row r="7" spans="1:18">
      <c r="A7" s="29"/>
      <c r="B7" s="29"/>
      <c r="C7" s="7">
        <f>ROUND($P$2+$P$4*12+$P$3*40+$P$4*41.5,-2)</f>
        <v>10000</v>
      </c>
      <c r="D7" s="7">
        <f>ROUND($P$2+$P$4*0+$P$3*34+$P$4*39.5,-2)</f>
        <v>8000</v>
      </c>
      <c r="E7" s="7">
        <f>ROUND($P$2+$P$4*26+$P$3*0+$P$4*0,-2)</f>
        <v>4300</v>
      </c>
      <c r="F7" s="7">
        <f>ROUND($P$2+$P$4*16+$P$3*0+$P$4*0,-2)</f>
        <v>3200</v>
      </c>
      <c r="G7" s="7">
        <f>ROUND($P$2+$P$4*2+$P$3*0+$P$4*0,-2)</f>
        <v>1500</v>
      </c>
      <c r="H7" s="7">
        <f>ROUND($P$2+$P$4*0+$P$3*0+$P$4*0,-2)</f>
        <v>1300</v>
      </c>
      <c r="I7" s="7" t="s">
        <v>25</v>
      </c>
      <c r="J7" s="15">
        <v>7.5</v>
      </c>
      <c r="K7" s="11"/>
      <c r="L7" s="11"/>
      <c r="M7" s="11"/>
      <c r="N7" s="11"/>
      <c r="O7" s="11"/>
      <c r="P7" s="11"/>
      <c r="Q7" s="11"/>
      <c r="R7" s="11"/>
    </row>
    <row r="8" spans="1:18">
      <c r="A8" s="29"/>
      <c r="B8" s="29"/>
      <c r="C8" s="7">
        <f>ROUND($P$2+$P$4*12+$P$3*40+$P$4*44.5,-2)</f>
        <v>10400</v>
      </c>
      <c r="D8" s="7">
        <f>ROUND($P$2+$P$4*0+$P$3*34+$P$4*42.5,-2)</f>
        <v>8400</v>
      </c>
      <c r="E8" s="7">
        <f>ROUND($P$2+$P$4*33+$P$3*0+$P$4*0,-2)</f>
        <v>5100</v>
      </c>
      <c r="F8" s="7">
        <f>ROUND($P$2+$P$4*23+$P$3*0+$P$4*0,-2)</f>
        <v>4000</v>
      </c>
      <c r="G8" s="7">
        <f>ROUND($P$2+$P$4*9+$P$3*0+$P$4*0,-2)</f>
        <v>2300</v>
      </c>
      <c r="H8" s="7">
        <f>ROUND($P$2+$P$4*4+$P$3*0+$P$4*0,-2)</f>
        <v>1800</v>
      </c>
      <c r="I8" s="7">
        <f>ROUND($P$2+$P$4*0+$P$3*0+$P$4*0,-2)</f>
        <v>1300</v>
      </c>
      <c r="J8" s="7" t="s">
        <v>26</v>
      </c>
      <c r="K8" s="15">
        <v>5.5</v>
      </c>
      <c r="L8" s="11"/>
      <c r="M8" s="11"/>
      <c r="N8" s="11"/>
      <c r="O8" s="11"/>
      <c r="P8" s="11"/>
      <c r="Q8" s="11"/>
      <c r="R8" s="11"/>
    </row>
    <row r="9" spans="1:18">
      <c r="A9" s="29"/>
      <c r="B9" s="29"/>
      <c r="C9" s="7">
        <f>ROUND($P$2+$P$4*12+$P$3*40+$P$4*49.5,-2)</f>
        <v>10900</v>
      </c>
      <c r="D9" s="7">
        <f>ROUND($P$2+$P$4*0+$P$3*34+$P$4*47,-2)</f>
        <v>8900</v>
      </c>
      <c r="E9" s="7">
        <f>ROUND($P$2+$P$4*38+$P$3*0+$P$4*0,-2)</f>
        <v>5700</v>
      </c>
      <c r="F9" s="7">
        <f>ROUND($P$2+$P$4*28+$P$3*0+$P$4*0,-2)</f>
        <v>4600</v>
      </c>
      <c r="G9" s="7">
        <f>ROUND($P$2+$P$4*14+$P$3*0+$P$4*0,-2)</f>
        <v>2900</v>
      </c>
      <c r="H9" s="7">
        <f>ROUND($P$2+$P$4*9+$P$3*0+$P$4*0,-2)</f>
        <v>2300</v>
      </c>
      <c r="I9" s="7">
        <f>ROUND($P$2+$P$4*2+$P$3*0+$P$4*0,-2)</f>
        <v>1500</v>
      </c>
      <c r="J9" s="7">
        <f>ROUND($P$2+$P$4*0+$P$3*0+$P$4*0,-2)</f>
        <v>1300</v>
      </c>
      <c r="K9" s="7" t="s">
        <v>27</v>
      </c>
      <c r="L9" s="16">
        <v>1.5</v>
      </c>
      <c r="M9" s="11"/>
      <c r="N9" s="11"/>
      <c r="O9" s="11"/>
      <c r="P9" s="11"/>
      <c r="Q9" s="11"/>
      <c r="R9" s="11"/>
    </row>
    <row r="10" spans="1:18">
      <c r="A10" s="29"/>
      <c r="B10" s="30"/>
      <c r="C10" s="7">
        <f>ROUND($P$2+$P$4*12+$P$3*40+$P$4*51.5,-2)</f>
        <v>11200</v>
      </c>
      <c r="D10" s="7">
        <f>ROUND($P$2+$P$4*0+$P$3*34+$P$4*49,-2)</f>
        <v>9100</v>
      </c>
      <c r="E10" s="7">
        <f>ROUND($P$2+$P$4*39+$P$3*0+$P$4*0,-2)</f>
        <v>5800</v>
      </c>
      <c r="F10" s="7">
        <f>ROUND($P$2+$P$4*29+$P$3*0+$P$4*0,-2)</f>
        <v>4700</v>
      </c>
      <c r="G10" s="7">
        <f>ROUND($P$2+$P$4*16+$P$3*0+$P$4*0,-2)</f>
        <v>3200</v>
      </c>
      <c r="H10" s="7">
        <f>ROUND($P$2+$P$4*10+$P$3*0+$P$4*0,-2)</f>
        <v>2500</v>
      </c>
      <c r="I10" s="7">
        <f>ROUND($P$2+$P$4*4+$P$3*0+$P$4*0,-2)</f>
        <v>1800</v>
      </c>
      <c r="J10" s="7">
        <f>ROUND($P$2+$P$4*0+$P$3*0+$P$4*0,-2)</f>
        <v>1300</v>
      </c>
      <c r="K10" s="7">
        <f>ROUND($P$2+$P$4*0+$P$3*0+$P$4*0,-2)</f>
        <v>1300</v>
      </c>
      <c r="L10" s="7" t="s">
        <v>28</v>
      </c>
      <c r="M10" s="14">
        <v>7.9</v>
      </c>
      <c r="N10" s="11"/>
      <c r="O10" s="11"/>
      <c r="P10" s="11"/>
      <c r="Q10" s="11"/>
      <c r="R10" s="11"/>
    </row>
    <row r="11" spans="1:18">
      <c r="A11" s="2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6.5" customHeight="1">
      <c r="A12" s="29"/>
      <c r="B12" s="28" t="s">
        <v>1</v>
      </c>
      <c r="C12" s="7" t="str">
        <f>C1</f>
        <v>동두천TR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>
      <c r="A13" s="29"/>
      <c r="B13" s="32"/>
      <c r="C13" s="7">
        <f t="shared" ref="C13:C21" si="0">ROUND(C2*0.709,-2)</f>
        <v>1400</v>
      </c>
      <c r="D13" s="7" t="str">
        <f>D2</f>
        <v>의정부TR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>
      <c r="A14" s="29"/>
      <c r="B14" s="32"/>
      <c r="C14" s="7">
        <f t="shared" si="0"/>
        <v>4100</v>
      </c>
      <c r="D14" s="7">
        <f t="shared" ref="D14:D21" si="1">ROUND(D3*0.709,-2)</f>
        <v>2700</v>
      </c>
      <c r="E14" s="7" t="str">
        <f>E3</f>
        <v>경기광주TR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>
      <c r="A15" s="29"/>
      <c r="B15" s="32"/>
      <c r="C15" s="7">
        <f t="shared" si="0"/>
        <v>5000</v>
      </c>
      <c r="D15" s="7">
        <f t="shared" si="1"/>
        <v>3500</v>
      </c>
      <c r="E15" s="7">
        <f t="shared" ref="E15:E21" si="2">ROUND(E4*0.709,-2)</f>
        <v>900</v>
      </c>
      <c r="F15" s="7" t="str">
        <f>F4</f>
        <v>곤지암TR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>
      <c r="A16" s="29"/>
      <c r="B16" s="32"/>
      <c r="C16" s="7">
        <f t="shared" si="0"/>
        <v>6100</v>
      </c>
      <c r="D16" s="7">
        <f t="shared" si="1"/>
        <v>4700</v>
      </c>
      <c r="E16" s="7">
        <f t="shared" si="2"/>
        <v>2100</v>
      </c>
      <c r="F16" s="7">
        <f>ROUND(F5*0.709,-2)</f>
        <v>1300</v>
      </c>
      <c r="G16" s="7" t="str">
        <f>G5</f>
        <v>이천터미널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29"/>
      <c r="B17" s="32"/>
      <c r="C17" s="7">
        <f t="shared" si="0"/>
        <v>6500</v>
      </c>
      <c r="D17" s="7">
        <f t="shared" si="1"/>
        <v>5100</v>
      </c>
      <c r="E17" s="7">
        <f t="shared" si="2"/>
        <v>2500</v>
      </c>
      <c r="F17" s="7">
        <f>ROUND(F6*0.709,-2)</f>
        <v>1600</v>
      </c>
      <c r="G17" s="7">
        <f>ROUND(G6*0.709,-2)</f>
        <v>900</v>
      </c>
      <c r="H17" s="7" t="str">
        <f>H6</f>
        <v>하이닉스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>
      <c r="A18" s="29"/>
      <c r="B18" s="32"/>
      <c r="C18" s="7">
        <f t="shared" si="0"/>
        <v>7100</v>
      </c>
      <c r="D18" s="7">
        <f t="shared" si="1"/>
        <v>5700</v>
      </c>
      <c r="E18" s="7">
        <f t="shared" si="2"/>
        <v>3000</v>
      </c>
      <c r="F18" s="7">
        <f>ROUND(F7*0.709,-1)</f>
        <v>2270</v>
      </c>
      <c r="G18" s="7">
        <f>ROUND(G7*0.709,-2)</f>
        <v>1100</v>
      </c>
      <c r="H18" s="7">
        <f>ROUND(H7*0.709,-2)</f>
        <v>900</v>
      </c>
      <c r="I18" s="7" t="str">
        <f>I7</f>
        <v>태평터미널</v>
      </c>
      <c r="J18" s="11"/>
      <c r="K18" s="11"/>
      <c r="L18" s="11"/>
      <c r="M18" s="11"/>
      <c r="N18" s="11"/>
      <c r="O18" s="11"/>
      <c r="P18" s="11"/>
      <c r="Q18" s="11"/>
      <c r="R18" s="11"/>
    </row>
    <row r="19" spans="1:18">
      <c r="A19" s="29"/>
      <c r="B19" s="32"/>
      <c r="C19" s="7">
        <f t="shared" si="0"/>
        <v>7400</v>
      </c>
      <c r="D19" s="7">
        <f t="shared" si="1"/>
        <v>6000</v>
      </c>
      <c r="E19" s="7">
        <f t="shared" si="2"/>
        <v>3600</v>
      </c>
      <c r="F19" s="7">
        <f>ROUND(F8*0.709,-2)</f>
        <v>2800</v>
      </c>
      <c r="G19" s="7">
        <f>ROUND(G8*0.709,-2)</f>
        <v>1600</v>
      </c>
      <c r="H19" s="7">
        <f>ROUND(H8*0.709,-2)</f>
        <v>1300</v>
      </c>
      <c r="I19" s="7">
        <f>ROUND(I8*0.709,-2)</f>
        <v>900</v>
      </c>
      <c r="J19" s="7" t="str">
        <f>J8</f>
        <v>이황리</v>
      </c>
      <c r="K19" s="11"/>
      <c r="L19" s="11"/>
      <c r="M19" s="11"/>
      <c r="N19" s="11"/>
      <c r="O19" s="11"/>
      <c r="P19" s="11"/>
      <c r="Q19" s="11"/>
      <c r="R19" s="11"/>
    </row>
    <row r="20" spans="1:18">
      <c r="A20" s="29"/>
      <c r="B20" s="32"/>
      <c r="C20" s="7">
        <f t="shared" si="0"/>
        <v>7700</v>
      </c>
      <c r="D20" s="7">
        <f t="shared" si="1"/>
        <v>6300</v>
      </c>
      <c r="E20" s="7">
        <f t="shared" si="2"/>
        <v>4000</v>
      </c>
      <c r="F20" s="7">
        <f>ROUND(F9*0.709,-2)</f>
        <v>3300</v>
      </c>
      <c r="G20" s="7">
        <f>ROUND(G9*0.709,-2)</f>
        <v>2100</v>
      </c>
      <c r="H20" s="7">
        <f>ROUND(H9*0.709,-2)</f>
        <v>1600</v>
      </c>
      <c r="I20" s="7">
        <f>ROUND(I9*0.709,-2)</f>
        <v>1100</v>
      </c>
      <c r="J20" s="7">
        <f>ROUND(J9*0.709,-2)</f>
        <v>900</v>
      </c>
      <c r="K20" s="7" t="str">
        <f>K9</f>
        <v>장호원TR</v>
      </c>
      <c r="L20" s="11"/>
      <c r="M20" s="11"/>
      <c r="N20" s="11"/>
      <c r="O20" s="11"/>
      <c r="P20" s="11"/>
      <c r="Q20" s="11"/>
      <c r="R20" s="11"/>
    </row>
    <row r="21" spans="1:18">
      <c r="A21" s="29"/>
      <c r="B21" s="33"/>
      <c r="C21" s="7">
        <f t="shared" si="0"/>
        <v>7900</v>
      </c>
      <c r="D21" s="7">
        <f t="shared" si="1"/>
        <v>6500</v>
      </c>
      <c r="E21" s="7">
        <f t="shared" si="2"/>
        <v>4100</v>
      </c>
      <c r="F21" s="7">
        <f>ROUND(F10*0.709,-2)</f>
        <v>3300</v>
      </c>
      <c r="G21" s="7">
        <f>ROUND(G10*0.709,-2)</f>
        <v>2300</v>
      </c>
      <c r="H21" s="7">
        <f t="shared" ref="H21" si="3">ROUND(H10*0.709,-2)</f>
        <v>1800</v>
      </c>
      <c r="I21" s="7">
        <f>ROUND(I10*0.709,-2)</f>
        <v>1300</v>
      </c>
      <c r="J21" s="7">
        <f>ROUND(J10*0.709,-2)</f>
        <v>900</v>
      </c>
      <c r="K21" s="7">
        <f>ROUND(K10*0.709,-2)</f>
        <v>900</v>
      </c>
      <c r="L21" s="7" t="str">
        <f>L10</f>
        <v>감곡터미널</v>
      </c>
      <c r="M21" s="11"/>
      <c r="N21" s="11"/>
      <c r="O21" s="11"/>
      <c r="P21" s="11"/>
      <c r="Q21" s="11"/>
      <c r="R21" s="11"/>
    </row>
    <row r="22" spans="1:18">
      <c r="A22" s="2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6.5" customHeight="1">
      <c r="A23" s="29"/>
      <c r="B23" s="28" t="s">
        <v>2</v>
      </c>
      <c r="C23" s="7" t="str">
        <f>C12</f>
        <v>동두천TR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>
      <c r="A24" s="29"/>
      <c r="B24" s="32"/>
      <c r="C24" s="7">
        <f>ROUND(C2*0.5,-1)</f>
        <v>1000</v>
      </c>
      <c r="D24" s="7" t="str">
        <f>D13</f>
        <v>의정부TR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>
      <c r="A25" s="29"/>
      <c r="B25" s="32"/>
      <c r="C25" s="7">
        <f t="shared" ref="C25:C26" si="4">ROUND(C3*0.5,-1)</f>
        <v>2900</v>
      </c>
      <c r="D25" s="7">
        <f>ROUND(D3*0.5,-1)</f>
        <v>1900</v>
      </c>
      <c r="E25" s="7" t="str">
        <f>E14</f>
        <v>경기광주TR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29"/>
      <c r="B26" s="32"/>
      <c r="C26" s="7">
        <f t="shared" si="4"/>
        <v>3500</v>
      </c>
      <c r="D26" s="7">
        <f>ROUND(D4*0.5,-1)</f>
        <v>2500</v>
      </c>
      <c r="E26" s="7">
        <f>ROUND(E4*0.5,-1)</f>
        <v>650</v>
      </c>
      <c r="F26" s="7" t="str">
        <f>F15</f>
        <v>곤지암TR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29"/>
      <c r="B27" s="32"/>
      <c r="C27" s="7">
        <f t="shared" ref="C27:D32" si="5">ROUND(C5*0.5,-2)</f>
        <v>4300</v>
      </c>
      <c r="D27" s="7">
        <f t="shared" si="5"/>
        <v>3300</v>
      </c>
      <c r="E27" s="7">
        <f>ROUND(E5*0.5,-1)</f>
        <v>1450</v>
      </c>
      <c r="F27" s="7">
        <f>ROUND(F5*0.5,-1)</f>
        <v>900</v>
      </c>
      <c r="G27" s="7" t="str">
        <f>G16</f>
        <v>이천터미널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29"/>
      <c r="B28" s="32"/>
      <c r="C28" s="7">
        <f t="shared" si="5"/>
        <v>4600</v>
      </c>
      <c r="D28" s="7">
        <f t="shared" si="5"/>
        <v>3600</v>
      </c>
      <c r="E28" s="7">
        <f>ROUND(E6*0.5,-1)</f>
        <v>1750</v>
      </c>
      <c r="F28" s="7">
        <f>ROUND(F6*0.5,-1)</f>
        <v>1150</v>
      </c>
      <c r="G28" s="7">
        <f>ROUND(G6*0.5,-1)</f>
        <v>650</v>
      </c>
      <c r="H28" s="7" t="str">
        <f>H17</f>
        <v>하이닉스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29"/>
      <c r="B29" s="32"/>
      <c r="C29" s="7">
        <f t="shared" si="5"/>
        <v>5000</v>
      </c>
      <c r="D29" s="7">
        <f t="shared" si="5"/>
        <v>4000</v>
      </c>
      <c r="E29" s="7">
        <f>ROUND(E7*0.5,-2)</f>
        <v>2200</v>
      </c>
      <c r="F29" s="7">
        <f>ROUND(F7*0.5,-1)</f>
        <v>1600</v>
      </c>
      <c r="G29" s="7">
        <f>ROUND(G7*0.5,-1)</f>
        <v>750</v>
      </c>
      <c r="H29" s="7">
        <f>ROUND(H7*0.5,-1)</f>
        <v>650</v>
      </c>
      <c r="I29" s="7" t="str">
        <f>I18</f>
        <v>태평터미널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29"/>
      <c r="B30" s="32"/>
      <c r="C30" s="7">
        <f t="shared" si="5"/>
        <v>5200</v>
      </c>
      <c r="D30" s="7">
        <f t="shared" si="5"/>
        <v>4200</v>
      </c>
      <c r="E30" s="7">
        <f>ROUND(E8*0.5,-2)</f>
        <v>2600</v>
      </c>
      <c r="F30" s="7">
        <f>ROUND(F8*0.5,-2)</f>
        <v>2000</v>
      </c>
      <c r="G30" s="7">
        <f>ROUND(G8*0.5,-1)</f>
        <v>1150</v>
      </c>
      <c r="H30" s="7">
        <f>ROUND(H8*0.5,-1)</f>
        <v>900</v>
      </c>
      <c r="I30" s="7">
        <f>ROUND(I8*0.5,-1)</f>
        <v>650</v>
      </c>
      <c r="J30" s="7" t="str">
        <f>J19</f>
        <v>이황리</v>
      </c>
      <c r="K30" s="11"/>
      <c r="L30" s="11"/>
      <c r="M30" s="11"/>
      <c r="N30" s="11"/>
      <c r="O30" s="11"/>
      <c r="P30" s="11"/>
      <c r="Q30" s="11"/>
      <c r="R30" s="11"/>
    </row>
    <row r="31" spans="1:18">
      <c r="A31" s="29"/>
      <c r="B31" s="32"/>
      <c r="C31" s="7">
        <f t="shared" si="5"/>
        <v>5500</v>
      </c>
      <c r="D31" s="7">
        <f t="shared" si="5"/>
        <v>4500</v>
      </c>
      <c r="E31" s="7">
        <f>ROUND(E9*0.5,-2)</f>
        <v>2900</v>
      </c>
      <c r="F31" s="7">
        <f>ROUND(F9*0.5,-2)</f>
        <v>2300</v>
      </c>
      <c r="G31" s="7">
        <f>ROUND(G9*0.5,-2)</f>
        <v>1500</v>
      </c>
      <c r="H31" s="7">
        <f>ROUND(H9*0.5,-2)</f>
        <v>1200</v>
      </c>
      <c r="I31" s="7">
        <f>ROUND(I9*0.5,-1)</f>
        <v>750</v>
      </c>
      <c r="J31" s="7">
        <f>ROUND(J9*0.5,-1)</f>
        <v>650</v>
      </c>
      <c r="K31" s="7" t="str">
        <f>K20</f>
        <v>장호원TR</v>
      </c>
      <c r="L31" s="11"/>
      <c r="M31" s="11"/>
      <c r="N31" s="11"/>
      <c r="O31" s="11"/>
      <c r="P31" s="11"/>
      <c r="Q31" s="11"/>
      <c r="R31" s="11"/>
    </row>
    <row r="32" spans="1:18">
      <c r="A32" s="30"/>
      <c r="B32" s="33"/>
      <c r="C32" s="7">
        <f t="shared" si="5"/>
        <v>5600</v>
      </c>
      <c r="D32" s="7">
        <f t="shared" si="5"/>
        <v>4600</v>
      </c>
      <c r="E32" s="7">
        <f>ROUND(E10*0.5,-2)</f>
        <v>2900</v>
      </c>
      <c r="F32" s="7">
        <f>ROUND(F10*0.5,-2)</f>
        <v>2400</v>
      </c>
      <c r="G32" s="7">
        <f>ROUND(G10*0.5,-2)</f>
        <v>1600</v>
      </c>
      <c r="H32" s="7">
        <f t="shared" ref="H32" si="6">ROUND(H10*0.5,-2)</f>
        <v>1300</v>
      </c>
      <c r="I32" s="7">
        <f>ROUND(I10*0.5,-2)</f>
        <v>900</v>
      </c>
      <c r="J32" s="7">
        <f>ROUND(J10*0.5,-1)</f>
        <v>650</v>
      </c>
      <c r="K32" s="7">
        <f>ROUND(K10*0.5,-1)</f>
        <v>650</v>
      </c>
      <c r="L32" s="7" t="str">
        <f>L21</f>
        <v>감곡터미널</v>
      </c>
      <c r="M32" s="11"/>
      <c r="N32" s="11"/>
      <c r="O32" s="11"/>
      <c r="P32" s="11"/>
      <c r="Q32" s="11"/>
      <c r="R32" s="11"/>
    </row>
  </sheetData>
  <sheetProtection password="DD5C" sheet="1" objects="1" scenarios="1" selectLockedCells="1" selectUnlockedCells="1"/>
  <mergeCells count="5">
    <mergeCell ref="N1:P1"/>
    <mergeCell ref="A1:A32"/>
    <mergeCell ref="B1:B10"/>
    <mergeCell ref="B12:B21"/>
    <mergeCell ref="B23:B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R8436번 시간표</vt:lpstr>
      <vt:lpstr> R8436번 운임표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2013-08-19T10:16:59Z</dcterms:modified>
</cp:coreProperties>
</file>