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050" windowHeight="9270"/>
  </bookViews>
  <sheets>
    <sheet name="8409A번 시간표 및 요금표" sheetId="1" r:id="rId1"/>
  </sheets>
  <calcPr calcId="145621"/>
</workbook>
</file>

<file path=xl/calcChain.xml><?xml version="1.0" encoding="utf-8"?>
<calcChain xmlns="http://schemas.openxmlformats.org/spreadsheetml/2006/main">
  <c r="F31" i="1" l="1"/>
  <c r="F29" i="1"/>
  <c r="F30" i="1"/>
  <c r="F28" i="1"/>
  <c r="F27" i="1"/>
  <c r="F26" i="1"/>
  <c r="F25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C34" i="1"/>
  <c r="C33" i="1"/>
  <c r="C32" i="1"/>
  <c r="C31" i="1"/>
  <c r="C30" i="1"/>
  <c r="C29" i="1"/>
  <c r="C28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F24" i="1" l="1"/>
  <c r="C27" i="1"/>
  <c r="E2" i="1" l="1"/>
  <c r="F2" i="1"/>
  <c r="K2" i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I3" i="1"/>
  <c r="L3" i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I4" i="1"/>
  <c r="J4" i="1"/>
  <c r="M4" i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I5" i="1"/>
  <c r="J5" i="1"/>
  <c r="K5" i="1"/>
  <c r="N5" i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I6" i="1"/>
  <c r="J6" i="1"/>
  <c r="K6" i="1"/>
  <c r="L6" i="1"/>
  <c r="O6" i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I7" i="1"/>
  <c r="J7" i="1"/>
  <c r="K7" i="1"/>
  <c r="L7" i="1"/>
  <c r="M7" i="1"/>
  <c r="P7" i="1"/>
  <c r="Q7" i="1" s="1"/>
  <c r="R7" i="1" s="1"/>
  <c r="S7" i="1" s="1"/>
  <c r="T7" i="1" s="1"/>
  <c r="U7" i="1" s="1"/>
  <c r="V7" i="1" s="1"/>
  <c r="W7" i="1" s="1"/>
  <c r="X7" i="1" s="1"/>
  <c r="Y7" i="1" s="1"/>
  <c r="Z7" i="1" s="1"/>
  <c r="I8" i="1"/>
  <c r="J8" i="1"/>
  <c r="K8" i="1"/>
  <c r="L8" i="1"/>
  <c r="M8" i="1"/>
  <c r="N8" i="1"/>
  <c r="Q8" i="1"/>
  <c r="R8" i="1" s="1"/>
  <c r="S8" i="1" s="1"/>
  <c r="T8" i="1" s="1"/>
  <c r="U8" i="1" s="1"/>
  <c r="V8" i="1" s="1"/>
  <c r="W8" i="1" s="1"/>
  <c r="X8" i="1" s="1"/>
  <c r="Y8" i="1" s="1"/>
  <c r="Z8" i="1" s="1"/>
  <c r="I9" i="1"/>
  <c r="J9" i="1"/>
  <c r="K9" i="1"/>
  <c r="L9" i="1"/>
  <c r="M9" i="1"/>
  <c r="N9" i="1"/>
  <c r="O9" i="1"/>
  <c r="R9" i="1"/>
  <c r="S9" i="1" s="1"/>
  <c r="T9" i="1" s="1"/>
  <c r="U9" i="1" s="1"/>
  <c r="V9" i="1" s="1"/>
  <c r="W9" i="1" s="1"/>
  <c r="X9" i="1" s="1"/>
  <c r="Y9" i="1" s="1"/>
  <c r="Z9" i="1" s="1"/>
  <c r="I10" i="1"/>
  <c r="J10" i="1"/>
  <c r="K10" i="1"/>
  <c r="L10" i="1"/>
  <c r="M10" i="1"/>
  <c r="N10" i="1"/>
  <c r="O10" i="1"/>
  <c r="P10" i="1"/>
  <c r="S10" i="1"/>
  <c r="T10" i="1" s="1"/>
  <c r="U10" i="1" s="1"/>
  <c r="V10" i="1" s="1"/>
  <c r="W10" i="1" s="1"/>
  <c r="X10" i="1" s="1"/>
  <c r="Y10" i="1" s="1"/>
  <c r="Z10" i="1" s="1"/>
  <c r="I11" i="1"/>
  <c r="J11" i="1"/>
  <c r="K11" i="1"/>
  <c r="L11" i="1"/>
  <c r="M11" i="1"/>
  <c r="N11" i="1"/>
  <c r="O11" i="1"/>
  <c r="P11" i="1"/>
  <c r="Q11" i="1"/>
  <c r="T11" i="1"/>
  <c r="U11" i="1" s="1"/>
  <c r="V11" i="1" s="1"/>
  <c r="W11" i="1" s="1"/>
  <c r="X11" i="1" s="1"/>
  <c r="Y11" i="1" s="1"/>
  <c r="Z11" i="1" s="1"/>
  <c r="I12" i="1"/>
  <c r="J12" i="1"/>
  <c r="K12" i="1"/>
  <c r="L12" i="1"/>
  <c r="M12" i="1"/>
  <c r="N12" i="1"/>
  <c r="O12" i="1"/>
  <c r="P12" i="1"/>
  <c r="Q12" i="1"/>
  <c r="R12" i="1"/>
  <c r="U12" i="1"/>
  <c r="V12" i="1" s="1"/>
  <c r="W12" i="1" s="1"/>
  <c r="X12" i="1" s="1"/>
  <c r="Y12" i="1" s="1"/>
  <c r="Z12" i="1" s="1"/>
  <c r="I13" i="1"/>
  <c r="J13" i="1"/>
  <c r="K13" i="1"/>
  <c r="L13" i="1"/>
  <c r="M13" i="1"/>
  <c r="N13" i="1"/>
  <c r="O13" i="1"/>
  <c r="P13" i="1"/>
  <c r="Q13" i="1"/>
  <c r="R13" i="1"/>
  <c r="S13" i="1"/>
  <c r="V13" i="1"/>
  <c r="W13" i="1" s="1"/>
  <c r="X13" i="1" s="1"/>
  <c r="Y13" i="1" s="1"/>
  <c r="Z13" i="1" s="1"/>
  <c r="I14" i="1"/>
  <c r="J14" i="1"/>
  <c r="K14" i="1"/>
  <c r="L14" i="1"/>
  <c r="M14" i="1"/>
  <c r="N14" i="1"/>
  <c r="O14" i="1"/>
  <c r="P14" i="1"/>
  <c r="Q14" i="1"/>
  <c r="R14" i="1"/>
  <c r="S14" i="1"/>
  <c r="T14" i="1"/>
  <c r="W14" i="1"/>
  <c r="X14" i="1" s="1"/>
  <c r="Y14" i="1" s="1"/>
  <c r="Z14" i="1" s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X15" i="1"/>
  <c r="Y15" i="1" s="1"/>
  <c r="Z15" i="1" s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Y16" i="1"/>
  <c r="Z16" i="1" s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Z17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I22" i="1"/>
  <c r="I23" i="1"/>
  <c r="J23" i="1"/>
  <c r="I24" i="1"/>
  <c r="J24" i="1"/>
  <c r="K24" i="1"/>
  <c r="I25" i="1"/>
  <c r="J25" i="1"/>
  <c r="K25" i="1"/>
  <c r="L25" i="1"/>
  <c r="I26" i="1"/>
  <c r="J26" i="1"/>
  <c r="K26" i="1"/>
  <c r="L26" i="1"/>
  <c r="M26" i="1"/>
  <c r="I27" i="1"/>
  <c r="J27" i="1"/>
  <c r="K27" i="1"/>
  <c r="L27" i="1"/>
  <c r="M27" i="1"/>
  <c r="N27" i="1"/>
  <c r="I28" i="1"/>
  <c r="J28" i="1"/>
  <c r="K28" i="1"/>
  <c r="L28" i="1"/>
  <c r="M28" i="1"/>
  <c r="N28" i="1"/>
  <c r="O28" i="1"/>
  <c r="I29" i="1"/>
  <c r="J29" i="1"/>
  <c r="K29" i="1"/>
  <c r="L29" i="1"/>
  <c r="M29" i="1"/>
  <c r="N29" i="1"/>
  <c r="O29" i="1"/>
  <c r="P29" i="1"/>
  <c r="I30" i="1"/>
  <c r="J30" i="1"/>
  <c r="K30" i="1"/>
  <c r="L30" i="1"/>
  <c r="M30" i="1"/>
  <c r="N30" i="1"/>
  <c r="O30" i="1"/>
  <c r="P30" i="1"/>
  <c r="Q30" i="1"/>
  <c r="I31" i="1"/>
  <c r="J31" i="1"/>
  <c r="K31" i="1"/>
  <c r="L31" i="1"/>
  <c r="M31" i="1"/>
  <c r="N31" i="1"/>
  <c r="O31" i="1"/>
  <c r="P31" i="1"/>
  <c r="Q31" i="1"/>
  <c r="R31" i="1"/>
  <c r="I32" i="1"/>
  <c r="J32" i="1"/>
  <c r="K32" i="1"/>
  <c r="L32" i="1"/>
  <c r="M32" i="1"/>
  <c r="N32" i="1"/>
  <c r="O32" i="1"/>
  <c r="P32" i="1"/>
  <c r="Q32" i="1"/>
  <c r="R32" i="1"/>
  <c r="S32" i="1"/>
  <c r="I33" i="1"/>
  <c r="J33" i="1"/>
  <c r="K33" i="1"/>
  <c r="L33" i="1"/>
  <c r="M33" i="1"/>
  <c r="N33" i="1"/>
  <c r="O33" i="1"/>
  <c r="P33" i="1"/>
  <c r="Q33" i="1"/>
  <c r="R33" i="1"/>
  <c r="S33" i="1"/>
  <c r="T33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I41" i="1"/>
  <c r="I42" i="1"/>
  <c r="J42" i="1"/>
  <c r="I43" i="1"/>
  <c r="J43" i="1"/>
  <c r="K43" i="1"/>
  <c r="I44" i="1"/>
  <c r="J44" i="1"/>
  <c r="K44" i="1"/>
  <c r="L44" i="1"/>
  <c r="I45" i="1"/>
  <c r="J45" i="1"/>
  <c r="K45" i="1"/>
  <c r="L45" i="1"/>
  <c r="M45" i="1"/>
  <c r="I46" i="1"/>
  <c r="J46" i="1"/>
  <c r="K46" i="1"/>
  <c r="L46" i="1"/>
  <c r="M46" i="1"/>
  <c r="N46" i="1"/>
  <c r="I47" i="1"/>
  <c r="J47" i="1"/>
  <c r="K47" i="1"/>
  <c r="L47" i="1"/>
  <c r="M47" i="1"/>
  <c r="N47" i="1"/>
  <c r="O47" i="1"/>
  <c r="I48" i="1"/>
  <c r="J48" i="1"/>
  <c r="K48" i="1"/>
  <c r="L48" i="1"/>
  <c r="M48" i="1"/>
  <c r="N48" i="1"/>
  <c r="O48" i="1"/>
  <c r="P48" i="1"/>
  <c r="I49" i="1"/>
  <c r="J49" i="1"/>
  <c r="K49" i="1"/>
  <c r="L49" i="1"/>
  <c r="M49" i="1"/>
  <c r="N49" i="1"/>
  <c r="O49" i="1"/>
  <c r="P49" i="1"/>
  <c r="Q49" i="1"/>
  <c r="I50" i="1"/>
  <c r="J50" i="1"/>
  <c r="K50" i="1"/>
  <c r="L50" i="1"/>
  <c r="M50" i="1"/>
  <c r="N50" i="1"/>
  <c r="O50" i="1"/>
  <c r="P50" i="1"/>
  <c r="Q50" i="1"/>
  <c r="R50" i="1"/>
  <c r="I51" i="1"/>
  <c r="J51" i="1"/>
  <c r="K51" i="1"/>
  <c r="L51" i="1"/>
  <c r="M51" i="1"/>
  <c r="N51" i="1"/>
  <c r="O51" i="1"/>
  <c r="P51" i="1"/>
  <c r="Q51" i="1"/>
  <c r="R51" i="1"/>
  <c r="S51" i="1"/>
  <c r="I52" i="1"/>
  <c r="J52" i="1"/>
  <c r="K52" i="1"/>
  <c r="L52" i="1"/>
  <c r="M52" i="1"/>
  <c r="N52" i="1"/>
  <c r="O52" i="1"/>
  <c r="P52" i="1"/>
  <c r="Q52" i="1"/>
  <c r="R52" i="1"/>
  <c r="S52" i="1"/>
  <c r="T52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</calcChain>
</file>

<file path=xl/sharedStrings.xml><?xml version="1.0" encoding="utf-8"?>
<sst xmlns="http://schemas.openxmlformats.org/spreadsheetml/2006/main" count="73" uniqueCount="36">
  <si>
    <t>수원역</t>
    <phoneticPr fontId="1" type="noConversion"/>
  </si>
  <si>
    <t>수원병무청</t>
    <phoneticPr fontId="1" type="noConversion"/>
  </si>
  <si>
    <t>장안문</t>
    <phoneticPr fontId="1" type="noConversion"/>
  </si>
  <si>
    <t>한일타운</t>
    <phoneticPr fontId="1" type="noConversion"/>
  </si>
  <si>
    <t>인재개발원</t>
    <phoneticPr fontId="1" type="noConversion"/>
  </si>
  <si>
    <t>의왕TG</t>
    <phoneticPr fontId="1" type="noConversion"/>
  </si>
  <si>
    <t>청계TG</t>
    <phoneticPr fontId="1" type="noConversion"/>
  </si>
  <si>
    <t>성남TG</t>
    <phoneticPr fontId="1" type="noConversion"/>
  </si>
  <si>
    <t>구리TG</t>
    <phoneticPr fontId="1" type="noConversion"/>
  </si>
  <si>
    <t>구리역</t>
    <phoneticPr fontId="1" type="noConversion"/>
  </si>
  <si>
    <t>돌다리</t>
    <phoneticPr fontId="1" type="noConversion"/>
  </si>
  <si>
    <t>배탈고개</t>
    <phoneticPr fontId="1" type="noConversion"/>
  </si>
  <si>
    <t>불암산TG</t>
    <phoneticPr fontId="1" type="noConversion"/>
  </si>
  <si>
    <t>장암역</t>
    <phoneticPr fontId="1" type="noConversion"/>
  </si>
  <si>
    <t>회룡역</t>
    <phoneticPr fontId="1" type="noConversion"/>
  </si>
  <si>
    <t>의정부역</t>
    <phoneticPr fontId="1" type="noConversion"/>
  </si>
  <si>
    <t>의정부TR</t>
    <phoneticPr fontId="1" type="noConversion"/>
  </si>
  <si>
    <t>경기북부청</t>
    <phoneticPr fontId="1" type="noConversion"/>
  </si>
  <si>
    <t>한일타운</t>
    <phoneticPr fontId="1" type="noConversion"/>
  </si>
  <si>
    <t>어린이</t>
    <phoneticPr fontId="1" type="noConversion"/>
  </si>
  <si>
    <t>청소년</t>
    <phoneticPr fontId="1" type="noConversion"/>
  </si>
  <si>
    <t>고속도로</t>
    <phoneticPr fontId="1" type="noConversion"/>
  </si>
  <si>
    <t>초등요금</t>
    <phoneticPr fontId="1" type="noConversion"/>
  </si>
  <si>
    <t>직통8401</t>
    <phoneticPr fontId="1" type="noConversion"/>
  </si>
  <si>
    <t>중고요금</t>
    <phoneticPr fontId="1" type="noConversion"/>
  </si>
  <si>
    <t>기본요금</t>
    <phoneticPr fontId="1" type="noConversion"/>
  </si>
  <si>
    <t>운임 산정 기준</t>
    <phoneticPr fontId="1" type="noConversion"/>
  </si>
  <si>
    <t>횟수</t>
    <phoneticPr fontId="1" type="noConversion"/>
  </si>
  <si>
    <t>8409번
의정-수원</t>
    <phoneticPr fontId="1" type="noConversion"/>
  </si>
  <si>
    <t>8409번</t>
    <phoneticPr fontId="1" type="noConversion"/>
  </si>
  <si>
    <t>일반요금
카드2600
현금2700
기본
30km
후 5km씩
100원
가산</t>
    <phoneticPr fontId="1" type="noConversion"/>
  </si>
  <si>
    <t>거리에 따른 요금표 (일반현금승차시 100원씩 추가하시면 되며, 중고등현금승차시 일반현금요금 적용)</t>
    <phoneticPr fontId="1" type="noConversion"/>
  </si>
  <si>
    <t>청소년
요금
카드2080
현금2700
기본
30km
후 5km씩
80원
가산
현금시
모든
요금
일반요금
적용</t>
    <phoneticPr fontId="1" type="noConversion"/>
  </si>
  <si>
    <t>초등생
요금
카드1820
현금1900
기본
30km
후 5km씩
50원
가산</t>
    <phoneticPr fontId="1" type="noConversion"/>
  </si>
  <si>
    <t>토휴일 (의정부6/수원1)</t>
    <phoneticPr fontId="1" type="noConversion"/>
  </si>
  <si>
    <t>평일 (의정부7/수원1)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</si>
</sst>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₩&quot;* #,##0_-;\-&quot;₩&quot;* #,##0_-;_-&quot;₩&quot;* &quot;-&quot;_-;_-@_-"/>
    <numFmt numFmtId="176" formatCode="General\ &quot;km&quot;"/>
    <numFmt numFmtId="177" formatCode="0.00_ 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2" fontId="0" fillId="0" borderId="1" xfId="0" applyNumberFormat="1" applyFill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42" fontId="2" fillId="0" borderId="1" xfId="0" applyNumberFormat="1" applyFon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>
      <alignment horizontal="center" vertical="center" shrinkToFit="1"/>
    </xf>
    <xf numFmtId="20" fontId="0" fillId="3" borderId="1" xfId="0" applyNumberFormat="1" applyFill="1" applyBorder="1" applyAlignment="1">
      <alignment horizontal="center" vertical="center" shrinkToFit="1"/>
    </xf>
    <xf numFmtId="20" fontId="0" fillId="0" borderId="0" xfId="0" applyNumberFormat="1" applyFill="1" applyBorder="1" applyAlignment="1">
      <alignment horizontal="center" vertical="center" shrinkToFit="1"/>
    </xf>
    <xf numFmtId="42" fontId="0" fillId="0" borderId="0" xfId="0" applyNumberFormat="1" applyFill="1" applyBorder="1" applyAlignment="1">
      <alignment horizontal="center" vertical="center" shrinkToFit="1"/>
    </xf>
    <xf numFmtId="177" fontId="0" fillId="4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76" fontId="0" fillId="6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2" borderId="4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20" fontId="0" fillId="0" borderId="4" xfId="0" applyNumberFormat="1" applyFill="1" applyBorder="1" applyAlignment="1">
      <alignment horizontal="center" vertical="center" shrinkToFit="1"/>
    </xf>
    <xf numFmtId="20" fontId="0" fillId="0" borderId="3" xfId="0" applyNumberFormat="1" applyFill="1" applyBorder="1" applyAlignment="1">
      <alignment horizontal="center" vertical="center" shrinkToFit="1"/>
    </xf>
    <xf numFmtId="20" fontId="0" fillId="0" borderId="2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abSelected="1" zoomScale="70" zoomScaleNormal="70" workbookViewId="0">
      <selection sqref="A1:A2"/>
    </sheetView>
  </sheetViews>
  <sheetFormatPr defaultRowHeight="16.5" x14ac:dyDescent="0.3"/>
  <cols>
    <col min="2" max="3" width="10" customWidth="1"/>
    <col min="5" max="6" width="10" customWidth="1"/>
    <col min="8" max="8" width="9" customWidth="1"/>
    <col min="9" max="22" width="9" style="1" customWidth="1"/>
  </cols>
  <sheetData>
    <row r="1" spans="1:30" x14ac:dyDescent="0.3">
      <c r="A1" s="23" t="s">
        <v>28</v>
      </c>
      <c r="B1" s="25" t="s">
        <v>35</v>
      </c>
      <c r="C1" s="26"/>
      <c r="D1" s="27" t="s">
        <v>27</v>
      </c>
      <c r="E1" s="25" t="s">
        <v>34</v>
      </c>
      <c r="F1" s="26"/>
      <c r="H1" s="29" t="s">
        <v>31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3"/>
    </row>
    <row r="2" spans="1:30" ht="16.5" customHeight="1" x14ac:dyDescent="0.3">
      <c r="A2" s="24"/>
      <c r="B2" s="19" t="s">
        <v>17</v>
      </c>
      <c r="C2" s="19" t="s">
        <v>0</v>
      </c>
      <c r="D2" s="28"/>
      <c r="E2" s="19" t="str">
        <f>+B2</f>
        <v>경기북부청</v>
      </c>
      <c r="F2" s="18" t="str">
        <f>+C2</f>
        <v>수원역</v>
      </c>
      <c r="H2" s="23" t="s">
        <v>30</v>
      </c>
      <c r="I2" s="7" t="s">
        <v>17</v>
      </c>
      <c r="J2" s="3">
        <v>1.6</v>
      </c>
      <c r="K2" s="3">
        <f>$J$2+$K$3</f>
        <v>2.9000000000000004</v>
      </c>
      <c r="L2" s="3">
        <f>+K2+$L$4</f>
        <v>4.7</v>
      </c>
      <c r="M2" s="3">
        <f>+L2+$M$5</f>
        <v>9.1000000000000014</v>
      </c>
      <c r="N2" s="3">
        <f>+M2+$N$6</f>
        <v>18.700000000000003</v>
      </c>
      <c r="O2" s="3">
        <f>+N2+$O$7</f>
        <v>25.800000000000004</v>
      </c>
      <c r="P2" s="3">
        <f t="shared" ref="P2:P7" si="0">+O2+$P$8</f>
        <v>27.400000000000006</v>
      </c>
      <c r="Q2" s="3">
        <f t="shared" ref="Q2:Q8" si="1">+P2+$Q$9</f>
        <v>27.900000000000006</v>
      </c>
      <c r="R2" s="3">
        <f t="shared" ref="R2:R9" si="2">+Q2+$R$10</f>
        <v>30.800000000000004</v>
      </c>
      <c r="S2" s="3">
        <f t="shared" ref="S2:S10" si="3">+R2+$S$11</f>
        <v>52.5</v>
      </c>
      <c r="T2" s="3">
        <f t="shared" ref="T2:T11" si="4">+S2+$T$12</f>
        <v>64.2</v>
      </c>
      <c r="U2" s="3">
        <f t="shared" ref="U2:U12" si="5">+T2+$U$13</f>
        <v>71.3</v>
      </c>
      <c r="V2" s="3">
        <f t="shared" ref="V2:V13" si="6">+U2+$V$14</f>
        <v>75.5</v>
      </c>
      <c r="W2" s="3">
        <f t="shared" ref="W2:W14" si="7">+V2+$W$15</f>
        <v>77.2</v>
      </c>
      <c r="X2" s="3">
        <f t="shared" ref="X2:X15" si="8">+W2+$X$16</f>
        <v>79</v>
      </c>
      <c r="Y2" s="3">
        <f t="shared" ref="Y2:Y16" si="9">+X2+$Y$17</f>
        <v>80.7</v>
      </c>
      <c r="Z2" s="3">
        <f t="shared" ref="Z2:Z17" si="10">+Y2+$Z$18</f>
        <v>82.100000000000009</v>
      </c>
      <c r="AA2" s="3"/>
      <c r="AB2" s="20" t="s">
        <v>26</v>
      </c>
      <c r="AC2" s="21"/>
      <c r="AD2" s="22"/>
    </row>
    <row r="3" spans="1:30" x14ac:dyDescent="0.3">
      <c r="A3" s="5" t="s">
        <v>29</v>
      </c>
      <c r="B3" s="5"/>
      <c r="C3" s="5">
        <v>0.20833333333333334</v>
      </c>
      <c r="D3" s="6">
        <v>1</v>
      </c>
      <c r="E3" s="5"/>
      <c r="F3" s="5">
        <v>0.20833333333333334</v>
      </c>
      <c r="H3" s="23"/>
      <c r="I3" s="2">
        <f t="shared" ref="I3:I10" si="11">$AD$3</f>
        <v>2600</v>
      </c>
      <c r="J3" s="5" t="s">
        <v>16</v>
      </c>
      <c r="K3" s="3">
        <v>1.3</v>
      </c>
      <c r="L3" s="3">
        <f>+K3+$L$4</f>
        <v>3.1</v>
      </c>
      <c r="M3" s="3">
        <f>+L3+$M$5</f>
        <v>7.5</v>
      </c>
      <c r="N3" s="3">
        <f>+M3+$N$6</f>
        <v>17.100000000000001</v>
      </c>
      <c r="O3" s="3">
        <f>+N3+$O$7</f>
        <v>24.200000000000003</v>
      </c>
      <c r="P3" s="3">
        <f t="shared" si="0"/>
        <v>25.800000000000004</v>
      </c>
      <c r="Q3" s="3">
        <f t="shared" si="1"/>
        <v>26.300000000000004</v>
      </c>
      <c r="R3" s="3">
        <f t="shared" si="2"/>
        <v>29.200000000000003</v>
      </c>
      <c r="S3" s="3">
        <f t="shared" si="3"/>
        <v>50.900000000000006</v>
      </c>
      <c r="T3" s="3">
        <f t="shared" si="4"/>
        <v>62.600000000000009</v>
      </c>
      <c r="U3" s="3">
        <f t="shared" si="5"/>
        <v>69.7</v>
      </c>
      <c r="V3" s="3">
        <f t="shared" si="6"/>
        <v>73.900000000000006</v>
      </c>
      <c r="W3" s="3">
        <f t="shared" si="7"/>
        <v>75.600000000000009</v>
      </c>
      <c r="X3" s="3">
        <f t="shared" si="8"/>
        <v>77.400000000000006</v>
      </c>
      <c r="Y3" s="3">
        <f t="shared" si="9"/>
        <v>79.100000000000009</v>
      </c>
      <c r="Z3" s="3">
        <f t="shared" si="10"/>
        <v>80.500000000000014</v>
      </c>
      <c r="AA3" s="3"/>
      <c r="AB3" s="16" t="s">
        <v>25</v>
      </c>
      <c r="AC3" s="17">
        <v>30</v>
      </c>
      <c r="AD3" s="16">
        <v>2600</v>
      </c>
    </row>
    <row r="4" spans="1:30" x14ac:dyDescent="0.3">
      <c r="A4" s="8" t="s">
        <v>23</v>
      </c>
      <c r="B4" s="5">
        <v>0.18055555555555555</v>
      </c>
      <c r="C4" s="5">
        <f>+B4+TIME(0,130,0)</f>
        <v>0.27083333333333331</v>
      </c>
      <c r="D4" s="6">
        <v>2</v>
      </c>
      <c r="E4" s="5">
        <v>0.18055555555555555</v>
      </c>
      <c r="F4" s="5">
        <f>+E4+TIME(0,130,0)</f>
        <v>0.27083333333333331</v>
      </c>
      <c r="H4" s="23"/>
      <c r="I4" s="2">
        <f t="shared" si="11"/>
        <v>2600</v>
      </c>
      <c r="J4" s="2">
        <f t="shared" ref="J4:J11" si="12">$AD$3</f>
        <v>2600</v>
      </c>
      <c r="K4" s="5" t="s">
        <v>15</v>
      </c>
      <c r="L4" s="3">
        <v>1.8</v>
      </c>
      <c r="M4" s="3">
        <f>+L4+$M$5</f>
        <v>6.2</v>
      </c>
      <c r="N4" s="3">
        <f>+M4+$N$6</f>
        <v>15.8</v>
      </c>
      <c r="O4" s="3">
        <f>+N4+$O$7</f>
        <v>22.9</v>
      </c>
      <c r="P4" s="3">
        <f t="shared" si="0"/>
        <v>24.5</v>
      </c>
      <c r="Q4" s="3">
        <f t="shared" si="1"/>
        <v>25</v>
      </c>
      <c r="R4" s="3">
        <f t="shared" si="2"/>
        <v>27.9</v>
      </c>
      <c r="S4" s="3">
        <f t="shared" si="3"/>
        <v>49.599999999999994</v>
      </c>
      <c r="T4" s="3">
        <f t="shared" si="4"/>
        <v>61.3</v>
      </c>
      <c r="U4" s="3">
        <f t="shared" si="5"/>
        <v>68.399999999999991</v>
      </c>
      <c r="V4" s="3">
        <f t="shared" si="6"/>
        <v>72.599999999999994</v>
      </c>
      <c r="W4" s="3">
        <f t="shared" si="7"/>
        <v>74.3</v>
      </c>
      <c r="X4" s="3">
        <f t="shared" si="8"/>
        <v>76.099999999999994</v>
      </c>
      <c r="Y4" s="3">
        <f t="shared" si="9"/>
        <v>77.8</v>
      </c>
      <c r="Z4" s="3">
        <f t="shared" si="10"/>
        <v>79.2</v>
      </c>
      <c r="AA4" s="3"/>
      <c r="AB4" s="16" t="s">
        <v>24</v>
      </c>
      <c r="AC4" s="17">
        <v>30</v>
      </c>
      <c r="AD4" s="16">
        <v>2080</v>
      </c>
    </row>
    <row r="5" spans="1:30" x14ac:dyDescent="0.3">
      <c r="A5" s="30"/>
      <c r="B5" s="5">
        <v>0.19444444444444445</v>
      </c>
      <c r="C5" s="8">
        <f>+B5+TIME(0,150,0)</f>
        <v>0.2986111111111111</v>
      </c>
      <c r="D5" s="6">
        <v>3</v>
      </c>
      <c r="E5" s="5">
        <v>0.19444444444444445</v>
      </c>
      <c r="F5" s="8">
        <f>+E5+TIME(0,150,0)</f>
        <v>0.2986111111111111</v>
      </c>
      <c r="H5" s="23"/>
      <c r="I5" s="2">
        <f t="shared" si="11"/>
        <v>2600</v>
      </c>
      <c r="J5" s="2">
        <f t="shared" si="12"/>
        <v>2600</v>
      </c>
      <c r="K5" s="2">
        <f t="shared" ref="K5:K11" si="13">$AD$3</f>
        <v>2600</v>
      </c>
      <c r="L5" s="5" t="s">
        <v>14</v>
      </c>
      <c r="M5" s="3">
        <v>4.4000000000000004</v>
      </c>
      <c r="N5" s="3">
        <f>+M5+$N$6</f>
        <v>14</v>
      </c>
      <c r="O5" s="3">
        <f>+N5+$O$7</f>
        <v>21.1</v>
      </c>
      <c r="P5" s="3">
        <f t="shared" si="0"/>
        <v>22.700000000000003</v>
      </c>
      <c r="Q5" s="3">
        <f t="shared" si="1"/>
        <v>23.200000000000003</v>
      </c>
      <c r="R5" s="3">
        <f t="shared" si="2"/>
        <v>26.1</v>
      </c>
      <c r="S5" s="3">
        <f t="shared" si="3"/>
        <v>47.8</v>
      </c>
      <c r="T5" s="3">
        <f t="shared" si="4"/>
        <v>59.5</v>
      </c>
      <c r="U5" s="3">
        <f t="shared" si="5"/>
        <v>66.599999999999994</v>
      </c>
      <c r="V5" s="3">
        <f t="shared" si="6"/>
        <v>70.8</v>
      </c>
      <c r="W5" s="3">
        <f t="shared" si="7"/>
        <v>72.5</v>
      </c>
      <c r="X5" s="3">
        <f t="shared" si="8"/>
        <v>74.3</v>
      </c>
      <c r="Y5" s="3">
        <f t="shared" si="9"/>
        <v>76</v>
      </c>
      <c r="Z5" s="3">
        <f t="shared" si="10"/>
        <v>77.400000000000006</v>
      </c>
      <c r="AA5" s="3"/>
      <c r="AB5" s="16" t="s">
        <v>22</v>
      </c>
      <c r="AC5" s="17">
        <v>30</v>
      </c>
      <c r="AD5" s="16">
        <v>1820</v>
      </c>
    </row>
    <row r="6" spans="1:30" x14ac:dyDescent="0.3">
      <c r="A6" s="31"/>
      <c r="B6" s="5">
        <v>0.20833333333333334</v>
      </c>
      <c r="C6" s="5">
        <f>+B6+TIME(0,140,0)</f>
        <v>0.30555555555555558</v>
      </c>
      <c r="D6" s="6">
        <v>4</v>
      </c>
      <c r="E6" s="5">
        <v>0.20833333333333334</v>
      </c>
      <c r="F6" s="5">
        <f>+E6+TIME(0,140,0)</f>
        <v>0.30555555555555558</v>
      </c>
      <c r="H6" s="23"/>
      <c r="I6" s="2">
        <f t="shared" si="11"/>
        <v>2600</v>
      </c>
      <c r="J6" s="2">
        <f t="shared" si="12"/>
        <v>2600</v>
      </c>
      <c r="K6" s="2">
        <f t="shared" si="13"/>
        <v>2600</v>
      </c>
      <c r="L6" s="2">
        <f t="shared" ref="L6:L11" si="14">$AD$3</f>
        <v>2600</v>
      </c>
      <c r="M6" s="5" t="s">
        <v>13</v>
      </c>
      <c r="N6" s="3">
        <v>9.6</v>
      </c>
      <c r="O6" s="3">
        <f>+N6+$O$7</f>
        <v>16.7</v>
      </c>
      <c r="P6" s="3">
        <f t="shared" si="0"/>
        <v>18.3</v>
      </c>
      <c r="Q6" s="3">
        <f t="shared" si="1"/>
        <v>18.8</v>
      </c>
      <c r="R6" s="3">
        <f t="shared" si="2"/>
        <v>21.7</v>
      </c>
      <c r="S6" s="3">
        <f t="shared" si="3"/>
        <v>43.4</v>
      </c>
      <c r="T6" s="3">
        <f t="shared" si="4"/>
        <v>55.099999999999994</v>
      </c>
      <c r="U6" s="3">
        <f t="shared" si="5"/>
        <v>62.199999999999996</v>
      </c>
      <c r="V6" s="3">
        <f t="shared" si="6"/>
        <v>66.399999999999991</v>
      </c>
      <c r="W6" s="3">
        <f t="shared" si="7"/>
        <v>68.099999999999994</v>
      </c>
      <c r="X6" s="3">
        <f t="shared" si="8"/>
        <v>69.899999999999991</v>
      </c>
      <c r="Y6" s="3">
        <f t="shared" si="9"/>
        <v>71.599999999999994</v>
      </c>
      <c r="Z6" s="3">
        <f t="shared" si="10"/>
        <v>73</v>
      </c>
      <c r="AA6" s="3"/>
      <c r="AB6" s="14" t="s">
        <v>21</v>
      </c>
      <c r="AC6" s="15">
        <v>5</v>
      </c>
      <c r="AD6" s="14">
        <v>100</v>
      </c>
    </row>
    <row r="7" spans="1:30" x14ac:dyDescent="0.3">
      <c r="A7" s="31"/>
      <c r="B7" s="5">
        <v>0.22916666666666666</v>
      </c>
      <c r="C7" s="5">
        <f>+B7+TIME(0,150,0)</f>
        <v>0.33333333333333331</v>
      </c>
      <c r="D7" s="6">
        <v>5</v>
      </c>
      <c r="E7" s="5">
        <v>0.23611111111111113</v>
      </c>
      <c r="F7" s="5">
        <f>+E7+TIME(0,140,0)</f>
        <v>0.33333333333333337</v>
      </c>
      <c r="H7" s="23"/>
      <c r="I7" s="2">
        <f t="shared" si="11"/>
        <v>2600</v>
      </c>
      <c r="J7" s="2">
        <f t="shared" si="12"/>
        <v>2600</v>
      </c>
      <c r="K7" s="2">
        <f t="shared" si="13"/>
        <v>2600</v>
      </c>
      <c r="L7" s="2">
        <f t="shared" si="14"/>
        <v>2600</v>
      </c>
      <c r="M7" s="2">
        <f>$AD$3</f>
        <v>2600</v>
      </c>
      <c r="N7" s="5" t="s">
        <v>12</v>
      </c>
      <c r="O7" s="3">
        <v>7.1</v>
      </c>
      <c r="P7" s="3">
        <f t="shared" si="0"/>
        <v>8.6999999999999993</v>
      </c>
      <c r="Q7" s="3">
        <f t="shared" si="1"/>
        <v>9.1999999999999993</v>
      </c>
      <c r="R7" s="3">
        <f t="shared" si="2"/>
        <v>12.1</v>
      </c>
      <c r="S7" s="3">
        <f t="shared" si="3"/>
        <v>33.799999999999997</v>
      </c>
      <c r="T7" s="3">
        <f t="shared" si="4"/>
        <v>45.5</v>
      </c>
      <c r="U7" s="3">
        <f t="shared" si="5"/>
        <v>52.6</v>
      </c>
      <c r="V7" s="3">
        <f t="shared" si="6"/>
        <v>56.800000000000004</v>
      </c>
      <c r="W7" s="3">
        <f t="shared" si="7"/>
        <v>58.500000000000007</v>
      </c>
      <c r="X7" s="3">
        <f t="shared" si="8"/>
        <v>60.300000000000004</v>
      </c>
      <c r="Y7" s="3">
        <f t="shared" si="9"/>
        <v>62.000000000000007</v>
      </c>
      <c r="Z7" s="3">
        <f t="shared" si="10"/>
        <v>63.400000000000006</v>
      </c>
      <c r="AA7" s="3"/>
      <c r="AB7" s="13" t="s">
        <v>20</v>
      </c>
      <c r="AC7" s="12">
        <v>5</v>
      </c>
      <c r="AD7" s="11">
        <v>80</v>
      </c>
    </row>
    <row r="8" spans="1:30" x14ac:dyDescent="0.3">
      <c r="A8" s="31"/>
      <c r="B8" s="5">
        <v>0.25</v>
      </c>
      <c r="C8" s="5">
        <f>+B8+TIME(0,150,0)</f>
        <v>0.35416666666666669</v>
      </c>
      <c r="D8" s="6">
        <v>6</v>
      </c>
      <c r="E8" s="5">
        <v>0.25694444444444448</v>
      </c>
      <c r="F8" s="5">
        <f>+E8+TIME(0,150,0)</f>
        <v>0.36111111111111116</v>
      </c>
      <c r="H8" s="23"/>
      <c r="I8" s="2">
        <f t="shared" si="11"/>
        <v>2600</v>
      </c>
      <c r="J8" s="2">
        <f t="shared" si="12"/>
        <v>2600</v>
      </c>
      <c r="K8" s="2">
        <f t="shared" si="13"/>
        <v>2600</v>
      </c>
      <c r="L8" s="2">
        <f t="shared" si="14"/>
        <v>2600</v>
      </c>
      <c r="M8" s="2">
        <f>$AD$3</f>
        <v>2600</v>
      </c>
      <c r="N8" s="2">
        <f>$AD$3</f>
        <v>2600</v>
      </c>
      <c r="O8" s="2" t="s">
        <v>11</v>
      </c>
      <c r="P8" s="3">
        <v>1.6</v>
      </c>
      <c r="Q8" s="3">
        <f t="shared" si="1"/>
        <v>2.1</v>
      </c>
      <c r="R8" s="3">
        <f t="shared" si="2"/>
        <v>5</v>
      </c>
      <c r="S8" s="3">
        <f t="shared" si="3"/>
        <v>26.7</v>
      </c>
      <c r="T8" s="3">
        <f t="shared" si="4"/>
        <v>38.4</v>
      </c>
      <c r="U8" s="3">
        <f t="shared" si="5"/>
        <v>45.5</v>
      </c>
      <c r="V8" s="3">
        <f t="shared" si="6"/>
        <v>49.7</v>
      </c>
      <c r="W8" s="3">
        <f t="shared" si="7"/>
        <v>51.400000000000006</v>
      </c>
      <c r="X8" s="3">
        <f t="shared" si="8"/>
        <v>53.2</v>
      </c>
      <c r="Y8" s="3">
        <f t="shared" si="9"/>
        <v>54.900000000000006</v>
      </c>
      <c r="Z8" s="3">
        <f t="shared" si="10"/>
        <v>56.300000000000004</v>
      </c>
      <c r="AA8" s="3"/>
      <c r="AB8" s="13" t="s">
        <v>19</v>
      </c>
      <c r="AC8" s="12">
        <v>5</v>
      </c>
      <c r="AD8" s="11">
        <v>50</v>
      </c>
    </row>
    <row r="9" spans="1:30" x14ac:dyDescent="0.3">
      <c r="A9" s="31"/>
      <c r="B9" s="8">
        <v>0.27083333333333331</v>
      </c>
      <c r="C9" s="5">
        <f>+B9+TIME(0,150,0)</f>
        <v>0.375</v>
      </c>
      <c r="D9" s="6">
        <v>7</v>
      </c>
      <c r="E9" s="8">
        <v>0.27083333333333331</v>
      </c>
      <c r="F9" s="5">
        <f>+E9+TIME(0,170,0)</f>
        <v>0.3888888888888889</v>
      </c>
      <c r="H9" s="23"/>
      <c r="I9" s="2">
        <f t="shared" si="11"/>
        <v>2600</v>
      </c>
      <c r="J9" s="2">
        <f t="shared" si="12"/>
        <v>2600</v>
      </c>
      <c r="K9" s="2">
        <f t="shared" si="13"/>
        <v>2600</v>
      </c>
      <c r="L9" s="2">
        <f t="shared" si="14"/>
        <v>2600</v>
      </c>
      <c r="M9" s="2">
        <f>$AD$3</f>
        <v>2600</v>
      </c>
      <c r="N9" s="2">
        <f>$AD$3</f>
        <v>2600</v>
      </c>
      <c r="O9" s="2">
        <f>$AD$3</f>
        <v>2600</v>
      </c>
      <c r="P9" s="2" t="s">
        <v>10</v>
      </c>
      <c r="Q9" s="3">
        <v>0.5</v>
      </c>
      <c r="R9" s="3">
        <f t="shared" si="2"/>
        <v>3.4</v>
      </c>
      <c r="S9" s="3">
        <f t="shared" si="3"/>
        <v>25.099999999999998</v>
      </c>
      <c r="T9" s="3">
        <f t="shared" si="4"/>
        <v>36.799999999999997</v>
      </c>
      <c r="U9" s="3">
        <f t="shared" si="5"/>
        <v>43.9</v>
      </c>
      <c r="V9" s="3">
        <f t="shared" si="6"/>
        <v>48.1</v>
      </c>
      <c r="W9" s="3">
        <f t="shared" si="7"/>
        <v>49.800000000000004</v>
      </c>
      <c r="X9" s="3">
        <f t="shared" si="8"/>
        <v>51.6</v>
      </c>
      <c r="Y9" s="3">
        <f t="shared" si="9"/>
        <v>53.300000000000004</v>
      </c>
      <c r="Z9" s="3">
        <f t="shared" si="10"/>
        <v>54.7</v>
      </c>
      <c r="AA9" s="3"/>
    </row>
    <row r="10" spans="1:30" x14ac:dyDescent="0.3">
      <c r="A10" s="31"/>
      <c r="B10" s="5">
        <v>0.27777777777777779</v>
      </c>
      <c r="C10" s="5">
        <f>+B10+TIME(0,170,0)</f>
        <v>0.39583333333333337</v>
      </c>
      <c r="D10" s="6">
        <v>8</v>
      </c>
      <c r="E10" s="5">
        <v>0.28472222222222221</v>
      </c>
      <c r="F10" s="5">
        <f>+E10+TIME(0,190,0)</f>
        <v>0.41666666666666663</v>
      </c>
      <c r="H10" s="23"/>
      <c r="I10" s="2">
        <f t="shared" si="11"/>
        <v>2600</v>
      </c>
      <c r="J10" s="2">
        <f t="shared" si="12"/>
        <v>2600</v>
      </c>
      <c r="K10" s="2">
        <f t="shared" si="13"/>
        <v>2600</v>
      </c>
      <c r="L10" s="2">
        <f t="shared" si="14"/>
        <v>2600</v>
      </c>
      <c r="M10" s="2">
        <f>$AD$3</f>
        <v>2600</v>
      </c>
      <c r="N10" s="2">
        <f>$AD$3</f>
        <v>2600</v>
      </c>
      <c r="O10" s="2">
        <f>$AD$3</f>
        <v>2600</v>
      </c>
      <c r="P10" s="2">
        <f>$AD$3</f>
        <v>2600</v>
      </c>
      <c r="Q10" s="2" t="s">
        <v>9</v>
      </c>
      <c r="R10" s="3">
        <v>2.9</v>
      </c>
      <c r="S10" s="3">
        <f t="shared" si="3"/>
        <v>24.599999999999998</v>
      </c>
      <c r="T10" s="3">
        <f t="shared" si="4"/>
        <v>36.299999999999997</v>
      </c>
      <c r="U10" s="3">
        <f t="shared" si="5"/>
        <v>43.4</v>
      </c>
      <c r="V10" s="3">
        <f t="shared" si="6"/>
        <v>47.6</v>
      </c>
      <c r="W10" s="3">
        <f t="shared" si="7"/>
        <v>49.300000000000004</v>
      </c>
      <c r="X10" s="3">
        <f t="shared" si="8"/>
        <v>51.1</v>
      </c>
      <c r="Y10" s="3">
        <f t="shared" si="9"/>
        <v>52.800000000000004</v>
      </c>
      <c r="Z10" s="3">
        <f t="shared" si="10"/>
        <v>54.2</v>
      </c>
      <c r="AA10" s="3"/>
    </row>
    <row r="11" spans="1:30" x14ac:dyDescent="0.3">
      <c r="A11" s="31"/>
      <c r="B11" s="5">
        <v>0.2986111111111111</v>
      </c>
      <c r="C11" s="5">
        <f>+B11+TIME(0,170,0)</f>
        <v>0.41666666666666669</v>
      </c>
      <c r="D11" s="6">
        <v>9</v>
      </c>
      <c r="E11" s="5">
        <v>0.3125</v>
      </c>
      <c r="F11" s="5">
        <f>+E11+TIME(0,190,0)</f>
        <v>0.44444444444444442</v>
      </c>
      <c r="H11" s="23"/>
      <c r="I11" s="2">
        <f>$AD$3+1*$AD$6</f>
        <v>2700</v>
      </c>
      <c r="J11" s="2">
        <f t="shared" si="12"/>
        <v>2600</v>
      </c>
      <c r="K11" s="2">
        <f t="shared" si="13"/>
        <v>2600</v>
      </c>
      <c r="L11" s="2">
        <f t="shared" si="14"/>
        <v>2600</v>
      </c>
      <c r="M11" s="2">
        <f>$AD$3</f>
        <v>2600</v>
      </c>
      <c r="N11" s="2">
        <f>$AD$3</f>
        <v>2600</v>
      </c>
      <c r="O11" s="2">
        <f>$AD$3</f>
        <v>2600</v>
      </c>
      <c r="P11" s="2">
        <f>$AD$3</f>
        <v>2600</v>
      </c>
      <c r="Q11" s="2">
        <f>$AD$3</f>
        <v>2600</v>
      </c>
      <c r="R11" s="2" t="s">
        <v>8</v>
      </c>
      <c r="S11" s="3">
        <v>21.7</v>
      </c>
      <c r="T11" s="3">
        <f t="shared" si="4"/>
        <v>33.4</v>
      </c>
      <c r="U11" s="3">
        <f t="shared" si="5"/>
        <v>40.5</v>
      </c>
      <c r="V11" s="3">
        <f t="shared" si="6"/>
        <v>44.7</v>
      </c>
      <c r="W11" s="3">
        <f t="shared" si="7"/>
        <v>46.400000000000006</v>
      </c>
      <c r="X11" s="3">
        <f t="shared" si="8"/>
        <v>48.2</v>
      </c>
      <c r="Y11" s="3">
        <f t="shared" si="9"/>
        <v>49.900000000000006</v>
      </c>
      <c r="Z11" s="3">
        <f t="shared" si="10"/>
        <v>51.300000000000004</v>
      </c>
      <c r="AA11" s="3"/>
    </row>
    <row r="12" spans="1:30" x14ac:dyDescent="0.3">
      <c r="A12" s="31"/>
      <c r="B12" s="5">
        <v>0.3263888888888889</v>
      </c>
      <c r="C12" s="5">
        <f>+B12+TIME(0,160,0)</f>
        <v>0.4375</v>
      </c>
      <c r="D12" s="6">
        <v>10</v>
      </c>
      <c r="E12" s="5">
        <v>0.34722222222222227</v>
      </c>
      <c r="F12" s="5">
        <f>+E12+TIME(0,180,0)</f>
        <v>0.47222222222222227</v>
      </c>
      <c r="H12" s="23"/>
      <c r="I12" s="2">
        <f>$AD$3+5*$AD$6</f>
        <v>3100</v>
      </c>
      <c r="J12" s="2">
        <f>$AD$3+5*$AD$6</f>
        <v>3100</v>
      </c>
      <c r="K12" s="2">
        <f>$AD$3+4*$AD$6</f>
        <v>3000</v>
      </c>
      <c r="L12" s="2">
        <f>$AD$3+4*$AD$6</f>
        <v>3000</v>
      </c>
      <c r="M12" s="2">
        <f>$AD$3+3*$AD$6</f>
        <v>2900</v>
      </c>
      <c r="N12" s="2">
        <f>$AD$3+1*$AD$6</f>
        <v>2700</v>
      </c>
      <c r="O12" s="2">
        <f>$AD$3</f>
        <v>2600</v>
      </c>
      <c r="P12" s="2">
        <f>$AD$3</f>
        <v>2600</v>
      </c>
      <c r="Q12" s="2">
        <f>$AD$3</f>
        <v>2600</v>
      </c>
      <c r="R12" s="2">
        <f>$AD$3</f>
        <v>2600</v>
      </c>
      <c r="S12" s="2" t="s">
        <v>7</v>
      </c>
      <c r="T12" s="3">
        <v>11.7</v>
      </c>
      <c r="U12" s="3">
        <f t="shared" si="5"/>
        <v>18.799999999999997</v>
      </c>
      <c r="V12" s="3">
        <f t="shared" si="6"/>
        <v>22.999999999999996</v>
      </c>
      <c r="W12" s="3">
        <f t="shared" si="7"/>
        <v>24.699999999999996</v>
      </c>
      <c r="X12" s="3">
        <f t="shared" si="8"/>
        <v>26.499999999999996</v>
      </c>
      <c r="Y12" s="3">
        <f t="shared" si="9"/>
        <v>28.199999999999996</v>
      </c>
      <c r="Z12" s="3">
        <f t="shared" si="10"/>
        <v>29.599999999999994</v>
      </c>
      <c r="AA12" s="3"/>
    </row>
    <row r="13" spans="1:30" x14ac:dyDescent="0.3">
      <c r="A13" s="31"/>
      <c r="B13" s="5">
        <v>0.35416666666666669</v>
      </c>
      <c r="C13" s="5">
        <f>+B13+TIME(0,160,0)</f>
        <v>0.46527777777777779</v>
      </c>
      <c r="D13" s="6">
        <v>11</v>
      </c>
      <c r="E13" s="5">
        <v>0.38194444444444442</v>
      </c>
      <c r="F13" s="5">
        <f>+E13+TIME(0,160,0)</f>
        <v>0.49305555555555552</v>
      </c>
      <c r="H13" s="23"/>
      <c r="I13" s="2">
        <f>$AD$3+7*$AD$6</f>
        <v>3300</v>
      </c>
      <c r="J13" s="2">
        <f>$AD$3+7*$AD$6</f>
        <v>3300</v>
      </c>
      <c r="K13" s="2">
        <f>$AD$3+7*$AD$6</f>
        <v>3300</v>
      </c>
      <c r="L13" s="2">
        <f>$AD$3+6*$AD$6</f>
        <v>3200</v>
      </c>
      <c r="M13" s="2">
        <f>$AD$3+6*$AD$6</f>
        <v>3200</v>
      </c>
      <c r="N13" s="2">
        <f>$AD$3+4*$AD$6</f>
        <v>3000</v>
      </c>
      <c r="O13" s="2">
        <f>$AD$3+2*$AD$6</f>
        <v>2800</v>
      </c>
      <c r="P13" s="2">
        <f>$AD$3+2*$AD$6</f>
        <v>2800</v>
      </c>
      <c r="Q13" s="2">
        <f>$AD$3+2*$AD$6</f>
        <v>2800</v>
      </c>
      <c r="R13" s="2">
        <f>$AD$3+1*$AD$6</f>
        <v>2700</v>
      </c>
      <c r="S13" s="2">
        <f t="shared" ref="S13:S19" si="15">$AD$3</f>
        <v>2600</v>
      </c>
      <c r="T13" s="2" t="s">
        <v>6</v>
      </c>
      <c r="U13" s="3">
        <v>7.1</v>
      </c>
      <c r="V13" s="3">
        <f t="shared" si="6"/>
        <v>11.3</v>
      </c>
      <c r="W13" s="3">
        <f t="shared" si="7"/>
        <v>13</v>
      </c>
      <c r="X13" s="3">
        <f t="shared" si="8"/>
        <v>14.8</v>
      </c>
      <c r="Y13" s="3">
        <f t="shared" si="9"/>
        <v>16.5</v>
      </c>
      <c r="Z13" s="3">
        <f t="shared" si="10"/>
        <v>17.899999999999999</v>
      </c>
      <c r="AA13" s="3"/>
    </row>
    <row r="14" spans="1:30" x14ac:dyDescent="0.3">
      <c r="A14" s="31"/>
      <c r="B14" s="5">
        <v>0.3888888888888889</v>
      </c>
      <c r="C14" s="5">
        <f>+B14+TIME(0,150,0)</f>
        <v>0.49305555555555558</v>
      </c>
      <c r="D14" s="6">
        <v>12</v>
      </c>
      <c r="E14" s="5">
        <v>0.41666666666666669</v>
      </c>
      <c r="F14" s="5">
        <f>+E14+TIME(0,150,0)</f>
        <v>0.52083333333333337</v>
      </c>
      <c r="H14" s="23"/>
      <c r="I14" s="2">
        <f>$AD$3+9*$AD$6</f>
        <v>3500</v>
      </c>
      <c r="J14" s="2">
        <f>$AD$3+8*$AD$6</f>
        <v>3400</v>
      </c>
      <c r="K14" s="2">
        <f>$AD$3+8*$AD$6</f>
        <v>3400</v>
      </c>
      <c r="L14" s="2">
        <f>$AD$3+8*$AD$6</f>
        <v>3400</v>
      </c>
      <c r="M14" s="2">
        <f>$AD$3+7*$AD$6</f>
        <v>3300</v>
      </c>
      <c r="N14" s="2">
        <f>$AD$3+5*$AD$6</f>
        <v>3100</v>
      </c>
      <c r="O14" s="2">
        <f>$AD$3+4*$AD$6</f>
        <v>3000</v>
      </c>
      <c r="P14" s="2">
        <f>$AD$3+3*$AD$6</f>
        <v>2900</v>
      </c>
      <c r="Q14" s="2">
        <f>$AD$3+3*$AD$6</f>
        <v>2900</v>
      </c>
      <c r="R14" s="2">
        <f>$AD$3+3*$AD$6</f>
        <v>2900</v>
      </c>
      <c r="S14" s="2">
        <f t="shared" si="15"/>
        <v>2600</v>
      </c>
      <c r="T14" s="2">
        <f t="shared" ref="T14:T19" si="16">$AD$3</f>
        <v>2600</v>
      </c>
      <c r="U14" s="2" t="s">
        <v>5</v>
      </c>
      <c r="V14" s="3">
        <v>4.2</v>
      </c>
      <c r="W14" s="3">
        <f t="shared" si="7"/>
        <v>5.9</v>
      </c>
      <c r="X14" s="3">
        <f t="shared" si="8"/>
        <v>7.7</v>
      </c>
      <c r="Y14" s="3">
        <f t="shared" si="9"/>
        <v>9.4</v>
      </c>
      <c r="Z14" s="3">
        <f t="shared" si="10"/>
        <v>10.8</v>
      </c>
    </row>
    <row r="15" spans="1:30" x14ac:dyDescent="0.3">
      <c r="A15" s="31"/>
      <c r="B15" s="5">
        <v>0.41666666666666669</v>
      </c>
      <c r="C15" s="5">
        <f>+B15+TIME(0,150,0)</f>
        <v>0.52083333333333337</v>
      </c>
      <c r="D15" s="6">
        <v>13</v>
      </c>
      <c r="E15" s="5">
        <v>0.44444444444444442</v>
      </c>
      <c r="F15" s="5">
        <f>+E15+TIME(0,150,0)</f>
        <v>0.54861111111111105</v>
      </c>
      <c r="H15" s="23"/>
      <c r="I15" s="2">
        <f>$AD$3+10*$AD$6</f>
        <v>3600</v>
      </c>
      <c r="J15" s="2">
        <f>$AD$3+9*$AD$6</f>
        <v>3500</v>
      </c>
      <c r="K15" s="2">
        <f>$AD$3+9*$AD$6</f>
        <v>3500</v>
      </c>
      <c r="L15" s="2">
        <f>$AD$3+9*$AD$6</f>
        <v>3500</v>
      </c>
      <c r="M15" s="2">
        <f>$AD$3+8*$AD$6</f>
        <v>3400</v>
      </c>
      <c r="N15" s="2">
        <f>$AD$3+6*$AD$6</f>
        <v>3200</v>
      </c>
      <c r="O15" s="2">
        <f>$AD$3+4*$AD$6</f>
        <v>3000</v>
      </c>
      <c r="P15" s="2">
        <f>$AD$3+4*$AD$6</f>
        <v>3000</v>
      </c>
      <c r="Q15" s="2">
        <f>$AD$3+4*$AD$6</f>
        <v>3000</v>
      </c>
      <c r="R15" s="2">
        <f>$AD$3+3*$AD$6</f>
        <v>2900</v>
      </c>
      <c r="S15" s="2">
        <f t="shared" si="15"/>
        <v>2600</v>
      </c>
      <c r="T15" s="2">
        <f t="shared" si="16"/>
        <v>2600</v>
      </c>
      <c r="U15" s="2">
        <f>$AD$3</f>
        <v>2600</v>
      </c>
      <c r="V15" s="2" t="s">
        <v>4</v>
      </c>
      <c r="W15" s="3">
        <v>1.7</v>
      </c>
      <c r="X15" s="3">
        <f t="shared" si="8"/>
        <v>3.5</v>
      </c>
      <c r="Y15" s="3">
        <f t="shared" si="9"/>
        <v>5.2</v>
      </c>
      <c r="Z15" s="3">
        <f t="shared" si="10"/>
        <v>6.6</v>
      </c>
      <c r="AA15" s="3"/>
    </row>
    <row r="16" spans="1:30" ht="16.5" customHeight="1" x14ac:dyDescent="0.3">
      <c r="A16" s="31"/>
      <c r="B16" s="5">
        <v>0.4375</v>
      </c>
      <c r="C16" s="5">
        <f>+B16+TIME(0,150,0)</f>
        <v>0.54166666666666663</v>
      </c>
      <c r="D16" s="6">
        <v>14</v>
      </c>
      <c r="E16" s="5">
        <v>0.47222222222222227</v>
      </c>
      <c r="F16" s="5">
        <f>+E16+TIME(0,150,0)</f>
        <v>0.57638888888888895</v>
      </c>
      <c r="H16" s="23"/>
      <c r="I16" s="2">
        <f>$AD$3+10*$AD$6</f>
        <v>3600</v>
      </c>
      <c r="J16" s="2">
        <f>$AD$3+10*$AD$6</f>
        <v>3600</v>
      </c>
      <c r="K16" s="2">
        <f>$AD$3+9*$AD$6</f>
        <v>3500</v>
      </c>
      <c r="L16" s="2">
        <f>$AD$3+9*$AD$6</f>
        <v>3500</v>
      </c>
      <c r="M16" s="2">
        <f>$AD$3+8*$AD$6</f>
        <v>3400</v>
      </c>
      <c r="N16" s="2">
        <f>$AD$3+6*$AD$6</f>
        <v>3200</v>
      </c>
      <c r="O16" s="2">
        <f>$AD$3+5*$AD$6</f>
        <v>3100</v>
      </c>
      <c r="P16" s="2">
        <f>$AD$3+4*$AD$6</f>
        <v>3000</v>
      </c>
      <c r="Q16" s="2">
        <f>$AD$3+4*$AD$6</f>
        <v>3000</v>
      </c>
      <c r="R16" s="2">
        <f>$AD$3+4*$AD$6</f>
        <v>3000</v>
      </c>
      <c r="S16" s="2">
        <f t="shared" si="15"/>
        <v>2600</v>
      </c>
      <c r="T16" s="2">
        <f t="shared" si="16"/>
        <v>2600</v>
      </c>
      <c r="U16" s="2">
        <f>$AD$3</f>
        <v>2600</v>
      </c>
      <c r="V16" s="2">
        <f>$AD$3</f>
        <v>2600</v>
      </c>
      <c r="W16" s="2" t="s">
        <v>18</v>
      </c>
      <c r="X16" s="3">
        <v>1.8</v>
      </c>
      <c r="Y16" s="3">
        <f t="shared" si="9"/>
        <v>3.5</v>
      </c>
      <c r="Z16" s="3">
        <f t="shared" si="10"/>
        <v>4.9000000000000004</v>
      </c>
      <c r="AA16" s="10"/>
    </row>
    <row r="17" spans="1:28" x14ac:dyDescent="0.3">
      <c r="A17" s="31"/>
      <c r="B17" s="5">
        <v>0.45833333333333331</v>
      </c>
      <c r="C17" s="5">
        <f>+B17+TIME(0,150,0)</f>
        <v>0.5625</v>
      </c>
      <c r="D17" s="6">
        <v>15</v>
      </c>
      <c r="E17" s="5">
        <v>0.5</v>
      </c>
      <c r="F17" s="5">
        <f>+E17+TIME(0,150,0)</f>
        <v>0.60416666666666663</v>
      </c>
      <c r="H17" s="23"/>
      <c r="I17" s="2">
        <f>$AD$3+10*$AD$6</f>
        <v>3600</v>
      </c>
      <c r="J17" s="2">
        <f>$AD$3+10*$AD$6</f>
        <v>3600</v>
      </c>
      <c r="K17" s="2">
        <f>$AD$3+10*$AD$6</f>
        <v>3600</v>
      </c>
      <c r="L17" s="2">
        <f>$AD$3+9*$AD$6</f>
        <v>3500</v>
      </c>
      <c r="M17" s="2">
        <f>$AD$3+8*$AD$6</f>
        <v>3400</v>
      </c>
      <c r="N17" s="2">
        <f>$AD$3+7*$AD$6</f>
        <v>3300</v>
      </c>
      <c r="O17" s="2">
        <f>$AD$3+5*$AD$6</f>
        <v>3100</v>
      </c>
      <c r="P17" s="2">
        <f t="shared" ref="P17:Q19" si="17">$AD$3+5*$AD$6</f>
        <v>3100</v>
      </c>
      <c r="Q17" s="2">
        <f t="shared" si="17"/>
        <v>3100</v>
      </c>
      <c r="R17" s="2">
        <f>$AD$3+4*$AD$6</f>
        <v>3000</v>
      </c>
      <c r="S17" s="2">
        <f t="shared" si="15"/>
        <v>2600</v>
      </c>
      <c r="T17" s="2">
        <f t="shared" si="16"/>
        <v>2600</v>
      </c>
      <c r="U17" s="2">
        <f>$AD$3</f>
        <v>2600</v>
      </c>
      <c r="V17" s="2">
        <f>$AD$3</f>
        <v>2600</v>
      </c>
      <c r="W17" s="2">
        <f>$AD$3</f>
        <v>2600</v>
      </c>
      <c r="X17" s="2" t="s">
        <v>2</v>
      </c>
      <c r="Y17" s="3">
        <v>1.7</v>
      </c>
      <c r="Z17" s="3">
        <f t="shared" si="10"/>
        <v>3.0999999999999996</v>
      </c>
      <c r="AA17" s="3"/>
    </row>
    <row r="18" spans="1:28" x14ac:dyDescent="0.3">
      <c r="A18" s="31"/>
      <c r="B18" s="5">
        <v>0.4861111111111111</v>
      </c>
      <c r="C18" s="5">
        <f>+B18+TIME(0,150,0)</f>
        <v>0.59027777777777779</v>
      </c>
      <c r="D18" s="6">
        <v>16</v>
      </c>
      <c r="E18" s="5">
        <v>0.52777777777777779</v>
      </c>
      <c r="F18" s="5">
        <f>+E18+TIME(0,155,0)</f>
        <v>0.63541666666666674</v>
      </c>
      <c r="H18" s="23"/>
      <c r="I18" s="2">
        <f>$AD$3+11*$AD$6</f>
        <v>3700</v>
      </c>
      <c r="J18" s="2">
        <f>$AD$3+10*$AD$6</f>
        <v>3600</v>
      </c>
      <c r="K18" s="2">
        <f>$AD$3+10*$AD$6</f>
        <v>3600</v>
      </c>
      <c r="L18" s="2">
        <f>$AD$3+10*$AD$6</f>
        <v>3600</v>
      </c>
      <c r="M18" s="2">
        <f>$AD$3+9*$AD$6</f>
        <v>3500</v>
      </c>
      <c r="N18" s="2">
        <f>$AD$3+7*$AD$6</f>
        <v>3300</v>
      </c>
      <c r="O18" s="2">
        <f>$AD$3+5*$AD$6</f>
        <v>3100</v>
      </c>
      <c r="P18" s="2">
        <f t="shared" si="17"/>
        <v>3100</v>
      </c>
      <c r="Q18" s="2">
        <f t="shared" si="17"/>
        <v>3100</v>
      </c>
      <c r="R18" s="2">
        <f>$AD$3+4*$AD$6</f>
        <v>3000</v>
      </c>
      <c r="S18" s="2">
        <f t="shared" si="15"/>
        <v>2600</v>
      </c>
      <c r="T18" s="2">
        <f t="shared" si="16"/>
        <v>2600</v>
      </c>
      <c r="U18" s="2">
        <f>$AD$3</f>
        <v>2600</v>
      </c>
      <c r="V18" s="2">
        <f>$AD$3</f>
        <v>2600</v>
      </c>
      <c r="W18" s="2">
        <f>$AD$3</f>
        <v>2600</v>
      </c>
      <c r="X18" s="2">
        <f>$AD$3</f>
        <v>2600</v>
      </c>
      <c r="Y18" s="2" t="s">
        <v>1</v>
      </c>
      <c r="Z18" s="3">
        <v>1.4</v>
      </c>
      <c r="AA18" s="3"/>
    </row>
    <row r="19" spans="1:28" x14ac:dyDescent="0.3">
      <c r="A19" s="31"/>
      <c r="B19" s="5">
        <v>0.51388888888888895</v>
      </c>
      <c r="C19" s="5">
        <f>+B19+TIME(0,150,0)</f>
        <v>0.61805555555555558</v>
      </c>
      <c r="D19" s="6">
        <v>17</v>
      </c>
      <c r="E19" s="5">
        <v>0.55555555555555558</v>
      </c>
      <c r="F19" s="5">
        <f>+E19+TIME(0,160,0)</f>
        <v>0.66666666666666674</v>
      </c>
      <c r="H19" s="23"/>
      <c r="I19" s="2">
        <f>$AD$3+11*$AD$6</f>
        <v>3700</v>
      </c>
      <c r="J19" s="2">
        <f>$AD$3+11*$AD$6</f>
        <v>3700</v>
      </c>
      <c r="K19" s="2">
        <f>$AD$3+10*$AD$6</f>
        <v>3600</v>
      </c>
      <c r="L19" s="2">
        <f>$AD$3+10*$AD$6</f>
        <v>3600</v>
      </c>
      <c r="M19" s="2">
        <f>$AD$3+9*$AD$6</f>
        <v>3500</v>
      </c>
      <c r="N19" s="2">
        <f>$AD$3+7*$AD$6</f>
        <v>3300</v>
      </c>
      <c r="O19" s="2">
        <f>$AD$3+6*$AD$6</f>
        <v>3200</v>
      </c>
      <c r="P19" s="2">
        <f t="shared" si="17"/>
        <v>3100</v>
      </c>
      <c r="Q19" s="2">
        <f t="shared" si="17"/>
        <v>3100</v>
      </c>
      <c r="R19" s="2">
        <f>$AD$3+5*$AD$6</f>
        <v>3100</v>
      </c>
      <c r="S19" s="2">
        <f t="shared" si="15"/>
        <v>2600</v>
      </c>
      <c r="T19" s="2">
        <f t="shared" si="16"/>
        <v>2600</v>
      </c>
      <c r="U19" s="2">
        <f>$AD$3</f>
        <v>2600</v>
      </c>
      <c r="V19" s="2">
        <f>$AD$3</f>
        <v>2600</v>
      </c>
      <c r="W19" s="2">
        <f>$AD$3</f>
        <v>2600</v>
      </c>
      <c r="X19" s="2">
        <f>$AD$3</f>
        <v>2600</v>
      </c>
      <c r="Y19" s="2">
        <f>$AD$3</f>
        <v>2600</v>
      </c>
      <c r="Z19" s="2" t="s">
        <v>0</v>
      </c>
      <c r="AA19" s="10"/>
      <c r="AB19" s="3"/>
    </row>
    <row r="20" spans="1:28" x14ac:dyDescent="0.3">
      <c r="A20" s="31"/>
      <c r="B20" s="5">
        <v>0.54166666666666663</v>
      </c>
      <c r="C20" s="5">
        <f>+B20+TIME(0,150,0)</f>
        <v>0.64583333333333326</v>
      </c>
      <c r="D20" s="6">
        <v>18</v>
      </c>
      <c r="E20" s="5">
        <v>0.58333333333333337</v>
      </c>
      <c r="F20" s="5">
        <f>+E20+TIME(0,165,0)</f>
        <v>0.69791666666666674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3"/>
      <c r="AA20" s="3"/>
    </row>
    <row r="21" spans="1:28" ht="16.5" customHeight="1" x14ac:dyDescent="0.3">
      <c r="A21" s="31"/>
      <c r="B21" s="5">
        <v>0.5625</v>
      </c>
      <c r="C21" s="5">
        <f>+B21+TIME(0,150,0)</f>
        <v>0.66666666666666663</v>
      </c>
      <c r="D21" s="6">
        <v>19</v>
      </c>
      <c r="E21" s="5">
        <v>0.61458333333333337</v>
      </c>
      <c r="F21" s="5">
        <f>+E21+TIME(0,165,0)</f>
        <v>0.72916666666666674</v>
      </c>
      <c r="H21" s="23" t="s">
        <v>32</v>
      </c>
      <c r="I21" s="18" t="s">
        <v>17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8" ht="16.5" customHeight="1" x14ac:dyDescent="0.3">
      <c r="A22" s="31"/>
      <c r="B22" s="5">
        <v>0.58333333333333337</v>
      </c>
      <c r="C22" s="5">
        <f>+B22+TIME(0,150,0)</f>
        <v>0.6875</v>
      </c>
      <c r="D22" s="6">
        <v>20</v>
      </c>
      <c r="E22" s="5">
        <v>0.64583333333333337</v>
      </c>
      <c r="F22" s="5">
        <f>+E22+TIME(0,165,0)</f>
        <v>0.76041666666666674</v>
      </c>
      <c r="H22" s="23"/>
      <c r="I22" s="2">
        <f t="shared" ref="I22:I29" si="18">$AD$4</f>
        <v>2080</v>
      </c>
      <c r="J22" s="5" t="s">
        <v>16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8" x14ac:dyDescent="0.3">
      <c r="A23" s="31"/>
      <c r="B23" s="5">
        <v>0.61111111111111105</v>
      </c>
      <c r="C23" s="5">
        <f>+B23+TIME(0,150,0)</f>
        <v>0.71527777777777768</v>
      </c>
      <c r="D23" s="6">
        <v>21</v>
      </c>
      <c r="E23" s="5">
        <v>0.67708333333333337</v>
      </c>
      <c r="F23" s="5">
        <f>+E23+TIME(0,165,0)</f>
        <v>0.79166666666666674</v>
      </c>
      <c r="H23" s="23"/>
      <c r="I23" s="2">
        <f t="shared" si="18"/>
        <v>2080</v>
      </c>
      <c r="J23" s="2">
        <f t="shared" ref="J23:J30" si="19">$AD$4</f>
        <v>2080</v>
      </c>
      <c r="K23" s="5" t="s">
        <v>15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8" x14ac:dyDescent="0.3">
      <c r="A24" s="31"/>
      <c r="B24" s="5">
        <v>0.63194444444444442</v>
      </c>
      <c r="C24" s="5">
        <f>+B24+TIME(0,160,0)</f>
        <v>0.74305555555555558</v>
      </c>
      <c r="D24" s="6">
        <v>22</v>
      </c>
      <c r="E24" s="5">
        <v>0.70833333333333337</v>
      </c>
      <c r="F24" s="5">
        <f>+E24+TIME(0,160,0)</f>
        <v>0.81944444444444442</v>
      </c>
      <c r="H24" s="23"/>
      <c r="I24" s="2">
        <f t="shared" si="18"/>
        <v>2080</v>
      </c>
      <c r="J24" s="2">
        <f t="shared" si="19"/>
        <v>2080</v>
      </c>
      <c r="K24" s="2">
        <f t="shared" ref="K24:K30" si="20">$AD$4</f>
        <v>2080</v>
      </c>
      <c r="L24" s="5" t="s">
        <v>14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8" x14ac:dyDescent="0.3">
      <c r="A25" s="31"/>
      <c r="B25" s="5">
        <v>0.66319444444444442</v>
      </c>
      <c r="C25" s="5">
        <f>+B25+TIME(0,155,0)</f>
        <v>0.77083333333333326</v>
      </c>
      <c r="D25" s="6">
        <v>23</v>
      </c>
      <c r="E25" s="8">
        <v>0.71527777777777779</v>
      </c>
      <c r="F25" s="8">
        <f>+E25+TIME(0,120,0)</f>
        <v>0.79861111111111116</v>
      </c>
      <c r="H25" s="23"/>
      <c r="I25" s="2">
        <f t="shared" si="18"/>
        <v>2080</v>
      </c>
      <c r="J25" s="2">
        <f t="shared" si="19"/>
        <v>2080</v>
      </c>
      <c r="K25" s="2">
        <f t="shared" si="20"/>
        <v>2080</v>
      </c>
      <c r="L25" s="2">
        <f t="shared" ref="L25:L30" si="21">$AD$4</f>
        <v>2080</v>
      </c>
      <c r="M25" s="5" t="s">
        <v>13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8" x14ac:dyDescent="0.3">
      <c r="A26" s="31"/>
      <c r="B26" s="5">
        <v>0.69444444444444453</v>
      </c>
      <c r="C26" s="5">
        <f>+B26+TIME(0,155,0)</f>
        <v>0.80208333333333348</v>
      </c>
      <c r="D26" s="6">
        <v>24</v>
      </c>
      <c r="E26" s="5">
        <v>0.73958333333333337</v>
      </c>
      <c r="F26" s="5">
        <f>+E26+TIME(0,155,0)</f>
        <v>0.84722222222222232</v>
      </c>
      <c r="H26" s="23"/>
      <c r="I26" s="2">
        <f t="shared" si="18"/>
        <v>2080</v>
      </c>
      <c r="J26" s="2">
        <f t="shared" si="19"/>
        <v>2080</v>
      </c>
      <c r="K26" s="2">
        <f t="shared" si="20"/>
        <v>2080</v>
      </c>
      <c r="L26" s="2">
        <f t="shared" si="21"/>
        <v>2080</v>
      </c>
      <c r="M26" s="2">
        <f>$AD$4</f>
        <v>2080</v>
      </c>
      <c r="N26" s="5" t="s">
        <v>12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8" x14ac:dyDescent="0.3">
      <c r="A27" s="31"/>
      <c r="B27" s="8">
        <v>0.71527777777777779</v>
      </c>
      <c r="C27" s="8">
        <f>+B26+TIME(0,150,0)</f>
        <v>0.79861111111111116</v>
      </c>
      <c r="D27" s="6">
        <v>25</v>
      </c>
      <c r="E27" s="5">
        <v>0.77083333333333337</v>
      </c>
      <c r="F27" s="5">
        <f>+E27+TIME(0,150,0)</f>
        <v>0.875</v>
      </c>
      <c r="H27" s="23"/>
      <c r="I27" s="2">
        <f t="shared" si="18"/>
        <v>2080</v>
      </c>
      <c r="J27" s="2">
        <f t="shared" si="19"/>
        <v>2080</v>
      </c>
      <c r="K27" s="2">
        <f t="shared" si="20"/>
        <v>2080</v>
      </c>
      <c r="L27" s="2">
        <f t="shared" si="21"/>
        <v>2080</v>
      </c>
      <c r="M27" s="2">
        <f>$AD$4</f>
        <v>2080</v>
      </c>
      <c r="N27" s="2">
        <f>$AD$4</f>
        <v>2080</v>
      </c>
      <c r="O27" s="2" t="s">
        <v>11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8" x14ac:dyDescent="0.3">
      <c r="A28" s="31"/>
      <c r="B28" s="5">
        <v>0.72222222222222221</v>
      </c>
      <c r="C28" s="5">
        <f>+B28+TIME(0,155,0)</f>
        <v>0.82986111111111116</v>
      </c>
      <c r="D28" s="6">
        <v>26</v>
      </c>
      <c r="E28" s="5">
        <v>0.79861111111111116</v>
      </c>
      <c r="F28" s="5">
        <f>+E28+TIME(0,150,0)</f>
        <v>0.90277777777777779</v>
      </c>
      <c r="H28" s="23"/>
      <c r="I28" s="2">
        <f t="shared" si="18"/>
        <v>2080</v>
      </c>
      <c r="J28" s="2">
        <f t="shared" si="19"/>
        <v>2080</v>
      </c>
      <c r="K28" s="2">
        <f t="shared" si="20"/>
        <v>2080</v>
      </c>
      <c r="L28" s="2">
        <f t="shared" si="21"/>
        <v>2080</v>
      </c>
      <c r="M28" s="2">
        <f>$AD$4</f>
        <v>2080</v>
      </c>
      <c r="N28" s="2">
        <f>$AD$4</f>
        <v>2080</v>
      </c>
      <c r="O28" s="2">
        <f>$AD$4</f>
        <v>2080</v>
      </c>
      <c r="P28" s="2" t="s">
        <v>10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9"/>
    </row>
    <row r="29" spans="1:28" x14ac:dyDescent="0.3">
      <c r="A29" s="31"/>
      <c r="B29" s="5">
        <v>0.75</v>
      </c>
      <c r="C29" s="5">
        <f>+B29+TIME(0,155,0)</f>
        <v>0.85763888888888884</v>
      </c>
      <c r="D29" s="6">
        <v>27</v>
      </c>
      <c r="E29" s="5">
        <v>0.82986111111111116</v>
      </c>
      <c r="F29" s="5">
        <f>+E29+TIME(0,145,0)</f>
        <v>0.93055555555555558</v>
      </c>
      <c r="H29" s="23"/>
      <c r="I29" s="2">
        <f t="shared" si="18"/>
        <v>2080</v>
      </c>
      <c r="J29" s="2">
        <f t="shared" si="19"/>
        <v>2080</v>
      </c>
      <c r="K29" s="2">
        <f t="shared" si="20"/>
        <v>2080</v>
      </c>
      <c r="L29" s="2">
        <f t="shared" si="21"/>
        <v>2080</v>
      </c>
      <c r="M29" s="2">
        <f>$AD$4</f>
        <v>2080</v>
      </c>
      <c r="N29" s="2">
        <f>$AD$4</f>
        <v>2080</v>
      </c>
      <c r="O29" s="2">
        <f>$AD$4</f>
        <v>2080</v>
      </c>
      <c r="P29" s="2">
        <f>$AD$4</f>
        <v>2080</v>
      </c>
      <c r="Q29" s="2" t="s">
        <v>9</v>
      </c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8" ht="16.5" customHeight="1" x14ac:dyDescent="0.3">
      <c r="A30" s="31"/>
      <c r="B30" s="5">
        <v>0.77777777777777779</v>
      </c>
      <c r="C30" s="5">
        <f>+B30+TIME(0,150,0)</f>
        <v>0.88194444444444442</v>
      </c>
      <c r="D30" s="6">
        <v>28</v>
      </c>
      <c r="E30" s="5">
        <v>0.86111111111111116</v>
      </c>
      <c r="F30" s="5">
        <f>+E30+TIME(0,150,0)</f>
        <v>0.96527777777777779</v>
      </c>
      <c r="H30" s="23"/>
      <c r="I30" s="4">
        <f>$AD$4+1*$AD$7</f>
        <v>2160</v>
      </c>
      <c r="J30" s="2">
        <f t="shared" si="19"/>
        <v>2080</v>
      </c>
      <c r="K30" s="2">
        <f t="shared" si="20"/>
        <v>2080</v>
      </c>
      <c r="L30" s="2">
        <f t="shared" si="21"/>
        <v>2080</v>
      </c>
      <c r="M30" s="2">
        <f>$AD$4</f>
        <v>2080</v>
      </c>
      <c r="N30" s="2">
        <f>$AD$4</f>
        <v>2080</v>
      </c>
      <c r="O30" s="2">
        <f>$AD$4</f>
        <v>2080</v>
      </c>
      <c r="P30" s="2">
        <f>$AD$4</f>
        <v>2080</v>
      </c>
      <c r="Q30" s="2">
        <f>$AD$4</f>
        <v>2080</v>
      </c>
      <c r="R30" s="2" t="s">
        <v>8</v>
      </c>
      <c r="S30" s="3"/>
      <c r="T30" s="3"/>
      <c r="U30" s="3"/>
      <c r="V30" s="3"/>
      <c r="W30" s="3"/>
      <c r="X30" s="3"/>
      <c r="Y30" s="3"/>
      <c r="Z30" s="3"/>
      <c r="AA30" s="3"/>
    </row>
    <row r="31" spans="1:28" x14ac:dyDescent="0.3">
      <c r="A31" s="31"/>
      <c r="B31" s="5">
        <v>0.80555555555555547</v>
      </c>
      <c r="C31" s="5">
        <f>+B31+TIME(0,150,0)</f>
        <v>0.9097222222222221</v>
      </c>
      <c r="D31" s="6">
        <v>29</v>
      </c>
      <c r="E31" s="5">
        <v>0.88194444444444453</v>
      </c>
      <c r="F31" s="5">
        <f>+E31+TIME(0,170,0)</f>
        <v>1</v>
      </c>
      <c r="H31" s="23"/>
      <c r="I31" s="2">
        <f>$AD$4+5*$AD$7</f>
        <v>2480</v>
      </c>
      <c r="J31" s="2">
        <f>$AD$4+5*$AD$7</f>
        <v>2480</v>
      </c>
      <c r="K31" s="2">
        <f>$AD$4+4*$AD$7</f>
        <v>2400</v>
      </c>
      <c r="L31" s="2">
        <f>$AD$4+4*$AD$7</f>
        <v>2400</v>
      </c>
      <c r="M31" s="2">
        <f>$AD$4+3*$AD$7</f>
        <v>2320</v>
      </c>
      <c r="N31" s="2">
        <f>$AD$4+1*$AD$7</f>
        <v>2160</v>
      </c>
      <c r="O31" s="2">
        <f>$AD$4</f>
        <v>2080</v>
      </c>
      <c r="P31" s="2">
        <f>$AD$4</f>
        <v>2080</v>
      </c>
      <c r="Q31" s="2">
        <f>$AD$4</f>
        <v>2080</v>
      </c>
      <c r="R31" s="2">
        <f>$AD$4</f>
        <v>2080</v>
      </c>
      <c r="S31" s="2" t="s">
        <v>7</v>
      </c>
      <c r="T31" s="3"/>
      <c r="U31" s="3"/>
      <c r="V31" s="3"/>
      <c r="W31" s="3"/>
      <c r="X31" s="3"/>
      <c r="Y31" s="3"/>
      <c r="Z31" s="3"/>
      <c r="AA31" s="3"/>
    </row>
    <row r="32" spans="1:28" x14ac:dyDescent="0.3">
      <c r="A32" s="31"/>
      <c r="B32" s="5">
        <v>0.83333333333333337</v>
      </c>
      <c r="C32" s="5">
        <f>+B32+TIME(0,150,0)</f>
        <v>0.9375</v>
      </c>
      <c r="D32" s="6">
        <v>30</v>
      </c>
      <c r="E32" s="5">
        <v>0.91666666666666663</v>
      </c>
      <c r="F32" s="5"/>
      <c r="H32" s="23"/>
      <c r="I32" s="2">
        <f>$AD$4+7*$AD$7</f>
        <v>2640</v>
      </c>
      <c r="J32" s="2">
        <f>$AD$4+7*$AD$7</f>
        <v>2640</v>
      </c>
      <c r="K32" s="2">
        <f>$AD$4+7*$AD$7</f>
        <v>2640</v>
      </c>
      <c r="L32" s="2">
        <f>$AD$4+6*$AD$7</f>
        <v>2560</v>
      </c>
      <c r="M32" s="2">
        <f>$AD$4+6*$AD$7</f>
        <v>2560</v>
      </c>
      <c r="N32" s="2">
        <f>$AD$4+4*$AD$7</f>
        <v>2400</v>
      </c>
      <c r="O32" s="2">
        <f>$AD$4+2*$AD$7</f>
        <v>2240</v>
      </c>
      <c r="P32" s="2">
        <f>$AD$4+2*$AD$7</f>
        <v>2240</v>
      </c>
      <c r="Q32" s="2">
        <f>$AD$4+2*$AD$7</f>
        <v>2240</v>
      </c>
      <c r="R32" s="2">
        <f>$AD$4+1*$AD$7</f>
        <v>2160</v>
      </c>
      <c r="S32" s="2">
        <f t="shared" ref="S32:S38" si="22">$AD$4</f>
        <v>2080</v>
      </c>
      <c r="T32" s="2" t="s">
        <v>6</v>
      </c>
      <c r="U32" s="3"/>
      <c r="V32" s="3"/>
      <c r="W32" s="3"/>
      <c r="X32" s="3"/>
      <c r="Y32" s="3"/>
      <c r="Z32" s="3"/>
      <c r="AA32" s="3"/>
    </row>
    <row r="33" spans="1:27" x14ac:dyDescent="0.3">
      <c r="A33" s="31"/>
      <c r="B33" s="5">
        <v>0.86111111111111116</v>
      </c>
      <c r="C33" s="5">
        <f>+B33+TIME(0,160,0)</f>
        <v>0.97222222222222232</v>
      </c>
      <c r="D33" s="6">
        <v>31</v>
      </c>
      <c r="E33" s="5"/>
      <c r="F33" s="5"/>
      <c r="H33" s="23"/>
      <c r="I33" s="2">
        <f>$AD$4+9*$AD$7</f>
        <v>2800</v>
      </c>
      <c r="J33" s="2">
        <f>$AD$4+8*$AD$7</f>
        <v>2720</v>
      </c>
      <c r="K33" s="2">
        <f>$AD$4+8*$AD$7</f>
        <v>2720</v>
      </c>
      <c r="L33" s="2">
        <f>$AD$4+8*$AD$7</f>
        <v>2720</v>
      </c>
      <c r="M33" s="2">
        <f>$AD$4+7*$AD$7</f>
        <v>2640</v>
      </c>
      <c r="N33" s="2">
        <f>$AD$4+5*$AD$7</f>
        <v>2480</v>
      </c>
      <c r="O33" s="2">
        <f>$AD$4+4*$AD$7</f>
        <v>2400</v>
      </c>
      <c r="P33" s="2">
        <f>$AD$4+3*$AD$7</f>
        <v>2320</v>
      </c>
      <c r="Q33" s="2">
        <f>$AD$4+3*$AD$7</f>
        <v>2320</v>
      </c>
      <c r="R33" s="2">
        <f>$AD$4+3*$AD$7</f>
        <v>2320</v>
      </c>
      <c r="S33" s="2">
        <f t="shared" si="22"/>
        <v>2080</v>
      </c>
      <c r="T33" s="2">
        <f t="shared" ref="T33:T38" si="23">$AD$4</f>
        <v>2080</v>
      </c>
      <c r="U33" s="2" t="s">
        <v>5</v>
      </c>
      <c r="V33" s="3"/>
      <c r="W33" s="3"/>
      <c r="X33" s="3"/>
      <c r="Y33" s="3"/>
      <c r="Z33" s="3"/>
      <c r="AA33" s="3"/>
    </row>
    <row r="34" spans="1:27" x14ac:dyDescent="0.3">
      <c r="A34" s="31"/>
      <c r="B34" s="5">
        <v>0.88888888888888884</v>
      </c>
      <c r="C34" s="5">
        <f>+B34+TIME(0,160,0)</f>
        <v>1</v>
      </c>
      <c r="D34" s="6">
        <v>32</v>
      </c>
      <c r="E34" s="5"/>
      <c r="F34" s="5"/>
      <c r="H34" s="23"/>
      <c r="I34" s="2">
        <f>$AD$4+10*$AD$7</f>
        <v>2880</v>
      </c>
      <c r="J34" s="2">
        <f>$AD$4+9*$AD$7</f>
        <v>2800</v>
      </c>
      <c r="K34" s="2">
        <f>$AD$4+9*$AD$7</f>
        <v>2800</v>
      </c>
      <c r="L34" s="2">
        <f>$AD$4+9*$AD$7</f>
        <v>2800</v>
      </c>
      <c r="M34" s="2">
        <f>$AD$4+8*$AD$7</f>
        <v>2720</v>
      </c>
      <c r="N34" s="2">
        <f>$AD$4+6*$AD$7</f>
        <v>2560</v>
      </c>
      <c r="O34" s="2">
        <f>$AD$4+4*$AD$7</f>
        <v>2400</v>
      </c>
      <c r="P34" s="2">
        <f>$AD$4+4*$AD$7</f>
        <v>2400</v>
      </c>
      <c r="Q34" s="2">
        <f>$AD$4+4*$AD$7</f>
        <v>2400</v>
      </c>
      <c r="R34" s="2">
        <f>$AD$4+3*$AD$7</f>
        <v>2320</v>
      </c>
      <c r="S34" s="2">
        <f t="shared" si="22"/>
        <v>2080</v>
      </c>
      <c r="T34" s="2">
        <f t="shared" si="23"/>
        <v>2080</v>
      </c>
      <c r="U34" s="2">
        <f>$AD$4</f>
        <v>2080</v>
      </c>
      <c r="V34" s="2" t="s">
        <v>4</v>
      </c>
      <c r="W34" s="3"/>
      <c r="X34" s="3"/>
      <c r="Y34" s="3"/>
      <c r="Z34" s="3"/>
      <c r="AA34" s="3"/>
    </row>
    <row r="35" spans="1:27" x14ac:dyDescent="0.3">
      <c r="A35" s="32"/>
      <c r="B35" s="5">
        <v>0.91666666666666663</v>
      </c>
      <c r="C35" s="5"/>
      <c r="D35" s="6">
        <v>33</v>
      </c>
      <c r="E35" s="5"/>
      <c r="F35" s="5"/>
      <c r="H35" s="23"/>
      <c r="I35" s="2">
        <f>$AD$4+10*$AD$7</f>
        <v>2880</v>
      </c>
      <c r="J35" s="2">
        <f>$AD$4+10*$AD$7</f>
        <v>2880</v>
      </c>
      <c r="K35" s="2">
        <f>$AD$4+9*$AD$7</f>
        <v>2800</v>
      </c>
      <c r="L35" s="2">
        <f>$AD$4+9*$AD$7</f>
        <v>2800</v>
      </c>
      <c r="M35" s="2">
        <f>$AD$4+8*$AD$7</f>
        <v>2720</v>
      </c>
      <c r="N35" s="2">
        <f>$AD$4+6*$AD$7</f>
        <v>2560</v>
      </c>
      <c r="O35" s="2">
        <f>$AD$4+5*$AD$7</f>
        <v>2480</v>
      </c>
      <c r="P35" s="2">
        <f>$AD$4+4*$AD$7</f>
        <v>2400</v>
      </c>
      <c r="Q35" s="2">
        <f>$AD$4+4*$AD$7</f>
        <v>2400</v>
      </c>
      <c r="R35" s="2">
        <f>$AD$4+4*$AD$7</f>
        <v>2400</v>
      </c>
      <c r="S35" s="2">
        <f t="shared" si="22"/>
        <v>2080</v>
      </c>
      <c r="T35" s="2">
        <f t="shared" si="23"/>
        <v>2080</v>
      </c>
      <c r="U35" s="2">
        <f>$AD$4</f>
        <v>2080</v>
      </c>
      <c r="V35" s="2">
        <f>$AD$4</f>
        <v>2080</v>
      </c>
      <c r="W35" s="2" t="s">
        <v>3</v>
      </c>
      <c r="X35" s="3"/>
      <c r="Y35" s="3"/>
      <c r="Z35" s="3"/>
      <c r="AA35" s="3"/>
    </row>
    <row r="36" spans="1:27" x14ac:dyDescent="0.3">
      <c r="H36" s="23"/>
      <c r="I36" s="2">
        <f>$AD$4+10*$AD$7</f>
        <v>2880</v>
      </c>
      <c r="J36" s="2">
        <f>$AD$4+10*$AD$7</f>
        <v>2880</v>
      </c>
      <c r="K36" s="2">
        <f>$AD$4+10*$AD$7</f>
        <v>2880</v>
      </c>
      <c r="L36" s="2">
        <f>$AD$4+9*$AD$7</f>
        <v>2800</v>
      </c>
      <c r="M36" s="2">
        <f>$AD$4+8*$AD$7</f>
        <v>2720</v>
      </c>
      <c r="N36" s="2">
        <f>$AD$4+7*$AD$7</f>
        <v>2640</v>
      </c>
      <c r="O36" s="2">
        <f>$AD$4+5*$AD$7</f>
        <v>2480</v>
      </c>
      <c r="P36" s="2">
        <f t="shared" ref="P36:Q38" si="24">$AD$4+5*$AD$7</f>
        <v>2480</v>
      </c>
      <c r="Q36" s="2">
        <f t="shared" si="24"/>
        <v>2480</v>
      </c>
      <c r="R36" s="2">
        <f>$AD$4+4*$AD$7</f>
        <v>2400</v>
      </c>
      <c r="S36" s="2">
        <f t="shared" si="22"/>
        <v>2080</v>
      </c>
      <c r="T36" s="2">
        <f t="shared" si="23"/>
        <v>2080</v>
      </c>
      <c r="U36" s="2">
        <f>$AD$4</f>
        <v>2080</v>
      </c>
      <c r="V36" s="2">
        <f>$AD$4</f>
        <v>2080</v>
      </c>
      <c r="W36" s="2">
        <f>$AD$4</f>
        <v>2080</v>
      </c>
      <c r="X36" s="2" t="s">
        <v>2</v>
      </c>
      <c r="Y36" s="3"/>
      <c r="Z36" s="3"/>
      <c r="AA36" s="3"/>
    </row>
    <row r="37" spans="1:27" x14ac:dyDescent="0.3">
      <c r="H37" s="23"/>
      <c r="I37" s="2">
        <f>$AD$4+11*$AD$7</f>
        <v>2960</v>
      </c>
      <c r="J37" s="2">
        <f>$AD$4+10*$AD$7</f>
        <v>2880</v>
      </c>
      <c r="K37" s="2">
        <f>$AD$4+10*$AD$7</f>
        <v>2880</v>
      </c>
      <c r="L37" s="2">
        <f>$AD$4+10*$AD$7</f>
        <v>2880</v>
      </c>
      <c r="M37" s="2">
        <f>$AD$4+9*$AD$7</f>
        <v>2800</v>
      </c>
      <c r="N37" s="2">
        <f>$AD$4+7*$AD$7</f>
        <v>2640</v>
      </c>
      <c r="O37" s="2">
        <f>$AD$4+5*$AD$7</f>
        <v>2480</v>
      </c>
      <c r="P37" s="2">
        <f t="shared" si="24"/>
        <v>2480</v>
      </c>
      <c r="Q37" s="2">
        <f t="shared" si="24"/>
        <v>2480</v>
      </c>
      <c r="R37" s="2">
        <f>$AD$4+4*$AD$7</f>
        <v>2400</v>
      </c>
      <c r="S37" s="2">
        <f t="shared" si="22"/>
        <v>2080</v>
      </c>
      <c r="T37" s="2">
        <f t="shared" si="23"/>
        <v>2080</v>
      </c>
      <c r="U37" s="2">
        <f>$AD$4</f>
        <v>2080</v>
      </c>
      <c r="V37" s="2">
        <f>$AD$4</f>
        <v>2080</v>
      </c>
      <c r="W37" s="2">
        <f>$AD$4</f>
        <v>2080</v>
      </c>
      <c r="X37" s="2">
        <f>$AD$4</f>
        <v>2080</v>
      </c>
      <c r="Y37" s="2" t="s">
        <v>1</v>
      </c>
      <c r="Z37" s="3"/>
      <c r="AA37" s="3"/>
    </row>
    <row r="38" spans="1:27" x14ac:dyDescent="0.3">
      <c r="H38" s="23"/>
      <c r="I38" s="2">
        <f>$AD$4+11*$AD$7</f>
        <v>2960</v>
      </c>
      <c r="J38" s="2">
        <f>$AD$4+11*$AD$7</f>
        <v>2960</v>
      </c>
      <c r="K38" s="2">
        <f>$AD$4+10*$AD$7</f>
        <v>2880</v>
      </c>
      <c r="L38" s="2">
        <f>$AD$4+10*$AD$7</f>
        <v>2880</v>
      </c>
      <c r="M38" s="2">
        <f>$AD$4+9*$AD$7</f>
        <v>2800</v>
      </c>
      <c r="N38" s="2">
        <f>$AD$4+7*$AD$7</f>
        <v>2640</v>
      </c>
      <c r="O38" s="2">
        <f>$AD$4+6*$AD$7</f>
        <v>2560</v>
      </c>
      <c r="P38" s="2">
        <f t="shared" si="24"/>
        <v>2480</v>
      </c>
      <c r="Q38" s="2">
        <f t="shared" si="24"/>
        <v>2480</v>
      </c>
      <c r="R38" s="2">
        <f>$AD$4+5*$AD$7</f>
        <v>2480</v>
      </c>
      <c r="S38" s="2">
        <f t="shared" si="22"/>
        <v>2080</v>
      </c>
      <c r="T38" s="2">
        <f t="shared" si="23"/>
        <v>2080</v>
      </c>
      <c r="U38" s="2">
        <f>$AD$4</f>
        <v>2080</v>
      </c>
      <c r="V38" s="2">
        <f>$AD$4</f>
        <v>2080</v>
      </c>
      <c r="W38" s="2">
        <f>$AD$4</f>
        <v>2080</v>
      </c>
      <c r="X38" s="2">
        <f>$AD$4</f>
        <v>2080</v>
      </c>
      <c r="Y38" s="2">
        <f>$AD$4</f>
        <v>2080</v>
      </c>
      <c r="Z38" s="2" t="s">
        <v>0</v>
      </c>
      <c r="AA38" s="3"/>
    </row>
    <row r="39" spans="1:27" x14ac:dyDescent="0.3">
      <c r="V39" s="3"/>
      <c r="W39" s="3"/>
      <c r="X39" s="3"/>
      <c r="Y39" s="3"/>
      <c r="Z39" s="3"/>
      <c r="AA39" s="3"/>
    </row>
    <row r="40" spans="1:27" ht="16.5" customHeight="1" x14ac:dyDescent="0.3">
      <c r="H40" s="23" t="s">
        <v>33</v>
      </c>
      <c r="I40" s="18" t="s">
        <v>17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3">
      <c r="H41" s="23"/>
      <c r="I41" s="2">
        <f t="shared" ref="I41:I48" si="25">$AD$5</f>
        <v>1820</v>
      </c>
      <c r="J41" s="5" t="s">
        <v>16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6.5" customHeight="1" x14ac:dyDescent="0.3">
      <c r="H42" s="23"/>
      <c r="I42" s="2">
        <f t="shared" si="25"/>
        <v>1820</v>
      </c>
      <c r="J42" s="2">
        <f t="shared" ref="J42:J49" si="26">$AD$5</f>
        <v>1820</v>
      </c>
      <c r="K42" s="5" t="s">
        <v>15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7" x14ac:dyDescent="0.3">
      <c r="H43" s="23"/>
      <c r="I43" s="2">
        <f t="shared" si="25"/>
        <v>1820</v>
      </c>
      <c r="J43" s="2">
        <f t="shared" si="26"/>
        <v>1820</v>
      </c>
      <c r="K43" s="2">
        <f t="shared" ref="K43:K49" si="27">$AD$5</f>
        <v>1820</v>
      </c>
      <c r="L43" s="5" t="s">
        <v>14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7" x14ac:dyDescent="0.3">
      <c r="H44" s="23"/>
      <c r="I44" s="2">
        <f t="shared" si="25"/>
        <v>1820</v>
      </c>
      <c r="J44" s="2">
        <f t="shared" si="26"/>
        <v>1820</v>
      </c>
      <c r="K44" s="2">
        <f t="shared" si="27"/>
        <v>1820</v>
      </c>
      <c r="L44" s="2">
        <f t="shared" ref="L44:L49" si="28">$AD$5</f>
        <v>1820</v>
      </c>
      <c r="M44" s="5" t="s">
        <v>13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7" x14ac:dyDescent="0.3">
      <c r="H45" s="23"/>
      <c r="I45" s="2">
        <f t="shared" si="25"/>
        <v>1820</v>
      </c>
      <c r="J45" s="2">
        <f t="shared" si="26"/>
        <v>1820</v>
      </c>
      <c r="K45" s="2">
        <f t="shared" si="27"/>
        <v>1820</v>
      </c>
      <c r="L45" s="2">
        <f t="shared" si="28"/>
        <v>1820</v>
      </c>
      <c r="M45" s="2">
        <f>$AD$5</f>
        <v>1820</v>
      </c>
      <c r="N45" s="5" t="s">
        <v>12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7" x14ac:dyDescent="0.3">
      <c r="H46" s="23"/>
      <c r="I46" s="2">
        <f t="shared" si="25"/>
        <v>1820</v>
      </c>
      <c r="J46" s="2">
        <f t="shared" si="26"/>
        <v>1820</v>
      </c>
      <c r="K46" s="2">
        <f t="shared" si="27"/>
        <v>1820</v>
      </c>
      <c r="L46" s="2">
        <f t="shared" si="28"/>
        <v>1820</v>
      </c>
      <c r="M46" s="2">
        <f>$AD$5</f>
        <v>1820</v>
      </c>
      <c r="N46" s="2">
        <f>$AD$5</f>
        <v>1820</v>
      </c>
      <c r="O46" s="2" t="s">
        <v>11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7" x14ac:dyDescent="0.3">
      <c r="H47" s="23"/>
      <c r="I47" s="2">
        <f t="shared" si="25"/>
        <v>1820</v>
      </c>
      <c r="J47" s="2">
        <f t="shared" si="26"/>
        <v>1820</v>
      </c>
      <c r="K47" s="2">
        <f t="shared" si="27"/>
        <v>1820</v>
      </c>
      <c r="L47" s="2">
        <f t="shared" si="28"/>
        <v>1820</v>
      </c>
      <c r="M47" s="2">
        <f>$AD$5</f>
        <v>1820</v>
      </c>
      <c r="N47" s="2">
        <f>$AD$5</f>
        <v>1820</v>
      </c>
      <c r="O47" s="2">
        <f>$AD$5</f>
        <v>1820</v>
      </c>
      <c r="P47" s="2" t="s">
        <v>10</v>
      </c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7" x14ac:dyDescent="0.3">
      <c r="H48" s="23"/>
      <c r="I48" s="2">
        <f t="shared" si="25"/>
        <v>1820</v>
      </c>
      <c r="J48" s="2">
        <f t="shared" si="26"/>
        <v>1820</v>
      </c>
      <c r="K48" s="2">
        <f t="shared" si="27"/>
        <v>1820</v>
      </c>
      <c r="L48" s="2">
        <f t="shared" si="28"/>
        <v>1820</v>
      </c>
      <c r="M48" s="2">
        <f>$AD$5</f>
        <v>1820</v>
      </c>
      <c r="N48" s="2">
        <f>$AD$5</f>
        <v>1820</v>
      </c>
      <c r="O48" s="2">
        <f>$AD$5</f>
        <v>1820</v>
      </c>
      <c r="P48" s="2">
        <f>$AD$5</f>
        <v>1820</v>
      </c>
      <c r="Q48" s="2" t="s">
        <v>9</v>
      </c>
      <c r="R48" s="3"/>
      <c r="S48" s="3"/>
      <c r="T48" s="3"/>
      <c r="U48" s="3"/>
      <c r="V48" s="3"/>
      <c r="W48" s="3"/>
      <c r="X48" s="3"/>
      <c r="Y48" s="3"/>
      <c r="Z48" s="3"/>
    </row>
    <row r="49" spans="8:26" x14ac:dyDescent="0.3">
      <c r="H49" s="23"/>
      <c r="I49" s="4">
        <f>$AD$5+1*$AD$8</f>
        <v>1870</v>
      </c>
      <c r="J49" s="2">
        <f t="shared" si="26"/>
        <v>1820</v>
      </c>
      <c r="K49" s="2">
        <f t="shared" si="27"/>
        <v>1820</v>
      </c>
      <c r="L49" s="2">
        <f t="shared" si="28"/>
        <v>1820</v>
      </c>
      <c r="M49" s="2">
        <f>$AD$5</f>
        <v>1820</v>
      </c>
      <c r="N49" s="2">
        <f>$AD$5</f>
        <v>1820</v>
      </c>
      <c r="O49" s="2">
        <f>$AD$5</f>
        <v>1820</v>
      </c>
      <c r="P49" s="2">
        <f>$AD$5</f>
        <v>1820</v>
      </c>
      <c r="Q49" s="2">
        <f>$AD$5</f>
        <v>1820</v>
      </c>
      <c r="R49" s="2" t="s">
        <v>8</v>
      </c>
      <c r="S49" s="3"/>
      <c r="T49" s="3"/>
      <c r="U49" s="3"/>
      <c r="V49" s="3"/>
      <c r="W49" s="3"/>
      <c r="X49" s="3"/>
      <c r="Y49" s="3"/>
      <c r="Z49" s="3"/>
    </row>
    <row r="50" spans="8:26" x14ac:dyDescent="0.3">
      <c r="H50" s="23"/>
      <c r="I50" s="2">
        <f>$AD$5+5*$AD$8</f>
        <v>2070</v>
      </c>
      <c r="J50" s="2">
        <f>$AD$5+5*$AD$8</f>
        <v>2070</v>
      </c>
      <c r="K50" s="2">
        <f>$AD$5+4*$AD$8</f>
        <v>2020</v>
      </c>
      <c r="L50" s="2">
        <f>$AD$5+4*$AD$8</f>
        <v>2020</v>
      </c>
      <c r="M50" s="2">
        <f>$AD$5+3*$AD$8</f>
        <v>1970</v>
      </c>
      <c r="N50" s="2">
        <f>$AD$4+1*$AD$7</f>
        <v>2160</v>
      </c>
      <c r="O50" s="2">
        <f>$AD$5</f>
        <v>1820</v>
      </c>
      <c r="P50" s="2">
        <f>$AD$5</f>
        <v>1820</v>
      </c>
      <c r="Q50" s="2">
        <f>$AD$5</f>
        <v>1820</v>
      </c>
      <c r="R50" s="2">
        <f>$AD$5</f>
        <v>1820</v>
      </c>
      <c r="S50" s="2" t="s">
        <v>7</v>
      </c>
      <c r="T50" s="3"/>
      <c r="U50" s="3"/>
      <c r="V50" s="3"/>
      <c r="W50" s="3"/>
      <c r="X50" s="3"/>
      <c r="Y50" s="3"/>
      <c r="Z50" s="3"/>
    </row>
    <row r="51" spans="8:26" x14ac:dyDescent="0.3">
      <c r="H51" s="23"/>
      <c r="I51" s="2">
        <f>$AD$5+7*$AD$8</f>
        <v>2170</v>
      </c>
      <c r="J51" s="2">
        <f>$AD$5+7*$AD$8</f>
        <v>2170</v>
      </c>
      <c r="K51" s="2">
        <f>$AD$5+7*$AD$8</f>
        <v>2170</v>
      </c>
      <c r="L51" s="2">
        <f>$AD$5+6*$AD$8</f>
        <v>2120</v>
      </c>
      <c r="M51" s="2">
        <f>$AD$5+6*$AD$8</f>
        <v>2120</v>
      </c>
      <c r="N51" s="2">
        <f>$AD$4+4*$AD$7</f>
        <v>2400</v>
      </c>
      <c r="O51" s="2">
        <f>$AD$4+2*$AD$7</f>
        <v>2240</v>
      </c>
      <c r="P51" s="2">
        <f>$AD$4+2*$AD$7</f>
        <v>2240</v>
      </c>
      <c r="Q51" s="2">
        <f>$AD$4+2*$AD$7</f>
        <v>2240</v>
      </c>
      <c r="R51" s="2">
        <f>$AD$4+1*$AD$7</f>
        <v>2160</v>
      </c>
      <c r="S51" s="2">
        <f t="shared" ref="S51:S57" si="29">$AD$5</f>
        <v>1820</v>
      </c>
      <c r="T51" s="2" t="s">
        <v>6</v>
      </c>
      <c r="U51" s="3"/>
      <c r="V51" s="3"/>
      <c r="W51" s="3"/>
      <c r="X51" s="3"/>
      <c r="Y51" s="3"/>
      <c r="Z51" s="3"/>
    </row>
    <row r="52" spans="8:26" x14ac:dyDescent="0.3">
      <c r="H52" s="23"/>
      <c r="I52" s="2">
        <f>$AD$5+9*$AD$8</f>
        <v>2270</v>
      </c>
      <c r="J52" s="2">
        <f>$AD$5+8*$AD$8</f>
        <v>2220</v>
      </c>
      <c r="K52" s="2">
        <f>$AD$5+8*$AD$8</f>
        <v>2220</v>
      </c>
      <c r="L52" s="2">
        <f>$AD$5+8*$AD$8</f>
        <v>2220</v>
      </c>
      <c r="M52" s="2">
        <f>$AD$5+7*$AD$8</f>
        <v>2170</v>
      </c>
      <c r="N52" s="2">
        <f>$AD$4+5*$AD$7</f>
        <v>2480</v>
      </c>
      <c r="O52" s="2">
        <f>$AD$4+4*$AD$7</f>
        <v>2400</v>
      </c>
      <c r="P52" s="2">
        <f>$AD$4+3*$AD$7</f>
        <v>2320</v>
      </c>
      <c r="Q52" s="2">
        <f>$AD$4+3*$AD$7</f>
        <v>2320</v>
      </c>
      <c r="R52" s="2">
        <f>$AD$4+3*$AD$7</f>
        <v>2320</v>
      </c>
      <c r="S52" s="2">
        <f t="shared" si="29"/>
        <v>1820</v>
      </c>
      <c r="T52" s="2">
        <f t="shared" ref="T52:T57" si="30">$AD$5</f>
        <v>1820</v>
      </c>
      <c r="U52" s="2" t="s">
        <v>5</v>
      </c>
      <c r="V52" s="3"/>
      <c r="W52" s="3"/>
      <c r="X52" s="3"/>
      <c r="Y52" s="3"/>
      <c r="Z52" s="3"/>
    </row>
    <row r="53" spans="8:26" x14ac:dyDescent="0.3">
      <c r="H53" s="23"/>
      <c r="I53" s="2">
        <f>$AD$5+10*$AD$8</f>
        <v>2320</v>
      </c>
      <c r="J53" s="2">
        <f>$AD$5+9*$AD$8</f>
        <v>2270</v>
      </c>
      <c r="K53" s="2">
        <f>$AD$5+9*$AD$8</f>
        <v>2270</v>
      </c>
      <c r="L53" s="2">
        <f>$AD$5+9*$AD$8</f>
        <v>2270</v>
      </c>
      <c r="M53" s="2">
        <f>$AD$5+8*$AD$8</f>
        <v>2220</v>
      </c>
      <c r="N53" s="2">
        <f>$AD$4+6*$AD$7</f>
        <v>2560</v>
      </c>
      <c r="O53" s="2">
        <f>$AD$4+4*$AD$7</f>
        <v>2400</v>
      </c>
      <c r="P53" s="2">
        <f>$AD$4+4*$AD$7</f>
        <v>2400</v>
      </c>
      <c r="Q53" s="2">
        <f>$AD$4+4*$AD$7</f>
        <v>2400</v>
      </c>
      <c r="R53" s="2">
        <f>$AD$4+3*$AD$7</f>
        <v>2320</v>
      </c>
      <c r="S53" s="2">
        <f t="shared" si="29"/>
        <v>1820</v>
      </c>
      <c r="T53" s="2">
        <f t="shared" si="30"/>
        <v>1820</v>
      </c>
      <c r="U53" s="2">
        <f>$AD$5</f>
        <v>1820</v>
      </c>
      <c r="V53" s="2" t="s">
        <v>4</v>
      </c>
      <c r="W53" s="3"/>
      <c r="X53" s="3"/>
      <c r="Y53" s="3"/>
      <c r="Z53" s="3"/>
    </row>
    <row r="54" spans="8:26" x14ac:dyDescent="0.3">
      <c r="H54" s="23"/>
      <c r="I54" s="2">
        <f>$AD$5+10*$AD$8</f>
        <v>2320</v>
      </c>
      <c r="J54" s="2">
        <f>$AD$5+10*$AD$8</f>
        <v>2320</v>
      </c>
      <c r="K54" s="2">
        <f>$AD$5+9*$AD$8</f>
        <v>2270</v>
      </c>
      <c r="L54" s="2">
        <f>$AD$5+9*$AD$8</f>
        <v>2270</v>
      </c>
      <c r="M54" s="2">
        <f>$AD$5+8*$AD$8</f>
        <v>2220</v>
      </c>
      <c r="N54" s="2">
        <f>$AD$4+6*$AD$7</f>
        <v>2560</v>
      </c>
      <c r="O54" s="2">
        <f>$AD$4+5*$AD$7</f>
        <v>2480</v>
      </c>
      <c r="P54" s="2">
        <f>$AD$4+4*$AD$7</f>
        <v>2400</v>
      </c>
      <c r="Q54" s="2">
        <f>$AD$4+4*$AD$7</f>
        <v>2400</v>
      </c>
      <c r="R54" s="2">
        <f>$AD$4+4*$AD$7</f>
        <v>2400</v>
      </c>
      <c r="S54" s="2">
        <f t="shared" si="29"/>
        <v>1820</v>
      </c>
      <c r="T54" s="2">
        <f t="shared" si="30"/>
        <v>1820</v>
      </c>
      <c r="U54" s="2">
        <f>$AD$5</f>
        <v>1820</v>
      </c>
      <c r="V54" s="2">
        <f>$AD$5</f>
        <v>1820</v>
      </c>
      <c r="W54" s="2" t="s">
        <v>3</v>
      </c>
      <c r="X54" s="3"/>
      <c r="Y54" s="3"/>
      <c r="Z54" s="3"/>
    </row>
    <row r="55" spans="8:26" x14ac:dyDescent="0.3">
      <c r="H55" s="23"/>
      <c r="I55" s="2">
        <f>$AD$5+10*$AD$8</f>
        <v>2320</v>
      </c>
      <c r="J55" s="2">
        <f>$AD$5+10*$AD$8</f>
        <v>2320</v>
      </c>
      <c r="K55" s="2">
        <f>$AD$5+10*$AD$8</f>
        <v>2320</v>
      </c>
      <c r="L55" s="2">
        <f>$AD$5+9*$AD$8</f>
        <v>2270</v>
      </c>
      <c r="M55" s="2">
        <f>$AD$5+8*$AD$8</f>
        <v>2220</v>
      </c>
      <c r="N55" s="2">
        <f>$AD$4+7*$AD$7</f>
        <v>2640</v>
      </c>
      <c r="O55" s="2">
        <f>$AD$4+5*$AD$7</f>
        <v>2480</v>
      </c>
      <c r="P55" s="2">
        <f t="shared" ref="P55:Q57" si="31">$AD$4+5*$AD$7</f>
        <v>2480</v>
      </c>
      <c r="Q55" s="2">
        <f t="shared" si="31"/>
        <v>2480</v>
      </c>
      <c r="R55" s="2">
        <f>$AD$4+4*$AD$7</f>
        <v>2400</v>
      </c>
      <c r="S55" s="2">
        <f t="shared" si="29"/>
        <v>1820</v>
      </c>
      <c r="T55" s="2">
        <f t="shared" si="30"/>
        <v>1820</v>
      </c>
      <c r="U55" s="2">
        <f>$AD$5</f>
        <v>1820</v>
      </c>
      <c r="V55" s="2">
        <f>$AD$5</f>
        <v>1820</v>
      </c>
      <c r="W55" s="2">
        <f>$AD$5</f>
        <v>1820</v>
      </c>
      <c r="X55" s="2" t="s">
        <v>2</v>
      </c>
      <c r="Y55" s="3"/>
      <c r="Z55" s="3"/>
    </row>
    <row r="56" spans="8:26" x14ac:dyDescent="0.3">
      <c r="H56" s="23"/>
      <c r="I56" s="2">
        <f>$AD$5+11*$AD$8</f>
        <v>2370</v>
      </c>
      <c r="J56" s="2">
        <f>$AD$5+10*$AD$8</f>
        <v>2320</v>
      </c>
      <c r="K56" s="2">
        <f>$AD$5+10*$AD$8</f>
        <v>2320</v>
      </c>
      <c r="L56" s="2">
        <f>$AD$5+10*$AD$8</f>
        <v>2320</v>
      </c>
      <c r="M56" s="2">
        <f>$AD$5+9*$AD$8</f>
        <v>2270</v>
      </c>
      <c r="N56" s="2">
        <f>$AD$4+7*$AD$7</f>
        <v>2640</v>
      </c>
      <c r="O56" s="2">
        <f>$AD$4+5*$AD$7</f>
        <v>2480</v>
      </c>
      <c r="P56" s="2">
        <f t="shared" si="31"/>
        <v>2480</v>
      </c>
      <c r="Q56" s="2">
        <f t="shared" si="31"/>
        <v>2480</v>
      </c>
      <c r="R56" s="2">
        <f>$AD$4+4*$AD$7</f>
        <v>2400</v>
      </c>
      <c r="S56" s="2">
        <f t="shared" si="29"/>
        <v>1820</v>
      </c>
      <c r="T56" s="2">
        <f t="shared" si="30"/>
        <v>1820</v>
      </c>
      <c r="U56" s="2">
        <f>$AD$5</f>
        <v>1820</v>
      </c>
      <c r="V56" s="2">
        <f>$AD$5</f>
        <v>1820</v>
      </c>
      <c r="W56" s="2">
        <f>$AD$5</f>
        <v>1820</v>
      </c>
      <c r="X56" s="2">
        <f>$AD$5</f>
        <v>1820</v>
      </c>
      <c r="Y56" s="2" t="s">
        <v>1</v>
      </c>
      <c r="Z56" s="3"/>
    </row>
    <row r="57" spans="8:26" x14ac:dyDescent="0.3">
      <c r="H57" s="23"/>
      <c r="I57" s="2">
        <f>$AD$5+11*$AD$8</f>
        <v>2370</v>
      </c>
      <c r="J57" s="2">
        <f>$AD$5+11*$AD$8</f>
        <v>2370</v>
      </c>
      <c r="K57" s="2">
        <f>$AD$5+10*$AD$8</f>
        <v>2320</v>
      </c>
      <c r="L57" s="2">
        <f>$AD$5+10*$AD$8</f>
        <v>2320</v>
      </c>
      <c r="M57" s="2">
        <f>$AD$5+9*$AD$8</f>
        <v>2270</v>
      </c>
      <c r="N57" s="2">
        <f>$AD$4+7*$AD$7</f>
        <v>2640</v>
      </c>
      <c r="O57" s="2">
        <f>$AD$4+6*$AD$7</f>
        <v>2560</v>
      </c>
      <c r="P57" s="2">
        <f t="shared" si="31"/>
        <v>2480</v>
      </c>
      <c r="Q57" s="2">
        <f t="shared" si="31"/>
        <v>2480</v>
      </c>
      <c r="R57" s="2">
        <f>$AD$4+5*$AD$7</f>
        <v>2480</v>
      </c>
      <c r="S57" s="2">
        <f t="shared" si="29"/>
        <v>1820</v>
      </c>
      <c r="T57" s="2">
        <f t="shared" si="30"/>
        <v>1820</v>
      </c>
      <c r="U57" s="2">
        <f>$AD$5</f>
        <v>1820</v>
      </c>
      <c r="V57" s="2">
        <f>$AD$5</f>
        <v>1820</v>
      </c>
      <c r="W57" s="2">
        <f>$AD$5</f>
        <v>1820</v>
      </c>
      <c r="X57" s="2">
        <f>$AD$5</f>
        <v>1820</v>
      </c>
      <c r="Y57" s="2">
        <f>$AD$5</f>
        <v>1820</v>
      </c>
      <c r="Z57" s="2" t="s">
        <v>0</v>
      </c>
    </row>
  </sheetData>
  <sheetProtection password="DD5C" sheet="1" objects="1" scenarios="1" selectLockedCells="1" selectUnlockedCells="1"/>
  <mergeCells count="10">
    <mergeCell ref="AB2:AD2"/>
    <mergeCell ref="H21:H38"/>
    <mergeCell ref="H40:H57"/>
    <mergeCell ref="A1:A2"/>
    <mergeCell ref="B1:C1"/>
    <mergeCell ref="D1:D2"/>
    <mergeCell ref="E1:F1"/>
    <mergeCell ref="H1:Z1"/>
    <mergeCell ref="H2:H19"/>
    <mergeCell ref="A5:A3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8409A번 시간표 및 요금표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이재선</dc:creator>
  <cp:lastModifiedBy>이재선</cp:lastModifiedBy>
  <dcterms:created xsi:type="dcterms:W3CDTF">2015-02-21T07:39:21Z</dcterms:created>
  <dcterms:modified xsi:type="dcterms:W3CDTF">2016-03-10T06:51:30Z</dcterms:modified>
</cp:coreProperties>
</file>