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412" windowHeight="77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<sst xmlns="http://schemas.openxmlformats.org/spreadsheetml/2006/main" count="38" uniqueCount="36">
  <si>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횟수</t>
  </si>
  <si>
    <t>요금안내 (현금기준)</t>
  </si>
  <si>
    <t>구분</t>
  </si>
  <si>
    <t>기본거리</t>
  </si>
  <si>
    <t>추가거리</t>
  </si>
  <si>
    <t>-</t>
  </si>
  <si>
    <t>일반</t>
  </si>
  <si>
    <t>청소년</t>
  </si>
  <si>
    <t>어린이</t>
  </si>
  <si>
    <t>어린이
요금
카드
승차시
-50원</t>
  </si>
  <si>
    <t>청소년(카)</t>
  </si>
  <si>
    <t>평일 (16대)</t>
  </si>
  <si>
    <t>일요일 및 공휴일 (10대)</t>
  </si>
  <si>
    <t>토요일 (12대)</t>
  </si>
  <si>
    <t>분당구미동</t>
  </si>
  <si>
    <t>상동역출발</t>
  </si>
  <si>
    <t>복사골종착</t>
  </si>
  <si>
    <t>부천소풍TR</t>
  </si>
  <si>
    <t>8106번
분당-부천</t>
  </si>
  <si>
    <t>분당오리역</t>
  </si>
  <si>
    <t>분당미금역</t>
  </si>
  <si>
    <t>분당정자역</t>
  </si>
  <si>
    <t>분당수내역</t>
  </si>
  <si>
    <t>이매촌한신</t>
  </si>
  <si>
    <t>현대판교점</t>
  </si>
  <si>
    <t>의왕청계tg</t>
  </si>
  <si>
    <t>시흥TG</t>
  </si>
  <si>
    <t>상동역</t>
  </si>
  <si>
    <t>부천소풍tr</t>
  </si>
  <si>
    <t>하얀마을</t>
  </si>
  <si>
    <t>복사골문화</t>
  </si>
  <si>
    <t>반달마을</t>
  </si>
  <si>
    <t>송내역남부</t>
  </si>
  <si>
    <t>기타시 감차기간 (8대)</t>
  </si>
  <si>
    <t>청소년
요금
카드
승차시
기본
2080원
추가
80원</t>
  </si>
  <si>
    <t>일반
청소년
현금요금
카드
승차시
-100원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</si>
</sst>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km&quot;"/>
    <numFmt numFmtId="177" formatCode="0_ &quot;km&quot;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42" fontId="0" fillId="0" borderId="10" xfId="0" applyNumberFormat="1" applyBorder="1" applyAlignment="1">
      <alignment horizontal="center" vertical="center" shrinkToFit="1"/>
    </xf>
    <xf numFmtId="42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2" fontId="0" fillId="0" borderId="10" xfId="0" applyNumberFormat="1" applyBorder="1" applyAlignment="1">
      <alignment vertical="center"/>
    </xf>
    <xf numFmtId="20" fontId="0" fillId="0" borderId="1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11" borderId="10" xfId="0" applyFill="1" applyBorder="1" applyAlignment="1">
      <alignment horizontal="center" vertical="center" shrinkToFit="1"/>
    </xf>
    <xf numFmtId="0" fontId="0" fillId="13" borderId="10" xfId="0" applyFill="1" applyBorder="1" applyAlignment="1">
      <alignment horizontal="center" vertical="center" shrinkToFit="1"/>
    </xf>
    <xf numFmtId="20" fontId="0" fillId="13" borderId="10" xfId="0" applyNumberFormat="1" applyFill="1" applyBorder="1" applyAlignment="1">
      <alignment horizontal="center" vertical="center"/>
    </xf>
    <xf numFmtId="20" fontId="0" fillId="11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tabSelected="1" zoomScale="70" zoomScaleNormal="70" zoomScalePageLayoutView="0" workbookViewId="0" topLeftCell="A1">
      <selection activeCell="A1" sqref="A1:A2"/>
    </sheetView>
  </sheetViews>
  <sheetFormatPr defaultColWidth="9.140625" defaultRowHeight="15"/>
  <sheetData>
    <row r="1" spans="1:34" ht="17.25" customHeight="1">
      <c r="A1" s="29" t="s">
        <v>18</v>
      </c>
      <c r="B1" s="27" t="s">
        <v>11</v>
      </c>
      <c r="C1" s="28"/>
      <c r="D1" s="25" t="s">
        <v>0</v>
      </c>
      <c r="E1" s="27" t="s">
        <v>13</v>
      </c>
      <c r="F1" s="28"/>
      <c r="G1" s="25" t="s">
        <v>0</v>
      </c>
      <c r="H1" s="27" t="s">
        <v>12</v>
      </c>
      <c r="I1" s="28"/>
      <c r="J1" s="25" t="s">
        <v>0</v>
      </c>
      <c r="K1" s="27" t="s">
        <v>33</v>
      </c>
      <c r="L1" s="28"/>
      <c r="N1" s="29" t="s">
        <v>35</v>
      </c>
      <c r="O1" s="5" t="s">
        <v>19</v>
      </c>
      <c r="P1" s="6">
        <v>1.2</v>
      </c>
      <c r="Q1" s="6">
        <f>+P1+$Q$2</f>
        <v>3</v>
      </c>
      <c r="R1" s="6">
        <f>+Q1+$R$3</f>
        <v>4.5</v>
      </c>
      <c r="S1" s="6">
        <f>+R1+$S$4</f>
        <v>6.2</v>
      </c>
      <c r="T1" s="6">
        <f>+S1+$T$5</f>
        <v>7.5</v>
      </c>
      <c r="U1" s="6">
        <f>+T1+$U$6</f>
        <v>16.7</v>
      </c>
      <c r="V1" s="6">
        <f>+U1+$V$7</f>
        <v>42.4</v>
      </c>
      <c r="W1" s="6">
        <f>+V1+$W$8</f>
        <v>52.2</v>
      </c>
      <c r="X1" s="6">
        <f>+W1+$X$9</f>
        <v>52.7</v>
      </c>
      <c r="Y1" s="6">
        <f>+X1+$Y$10</f>
        <v>53.300000000000004</v>
      </c>
      <c r="Z1" s="6">
        <f>+Y1+$Z$11</f>
        <v>53.800000000000004</v>
      </c>
      <c r="AA1" s="6">
        <f>+Z1+$AA$12</f>
        <v>54.00000000000001</v>
      </c>
      <c r="AB1" s="6">
        <f>+AA1+$AB$13</f>
        <v>54.800000000000004</v>
      </c>
      <c r="AD1" s="19" t="s">
        <v>1</v>
      </c>
      <c r="AE1" s="20"/>
      <c r="AF1" s="20"/>
      <c r="AG1" s="20"/>
      <c r="AH1" s="21"/>
    </row>
    <row r="2" spans="1:34" ht="17.25">
      <c r="A2" s="24"/>
      <c r="B2" s="12" t="s">
        <v>14</v>
      </c>
      <c r="C2" s="12" t="s">
        <v>17</v>
      </c>
      <c r="D2" s="26"/>
      <c r="E2" s="12" t="str">
        <f>+B2</f>
        <v>분당구미동</v>
      </c>
      <c r="F2" s="12" t="str">
        <f>+C2</f>
        <v>부천소풍TR</v>
      </c>
      <c r="G2" s="26"/>
      <c r="H2" s="12" t="str">
        <f>+B2</f>
        <v>분당구미동</v>
      </c>
      <c r="I2" s="12" t="str">
        <f>+C2</f>
        <v>부천소풍TR</v>
      </c>
      <c r="J2" s="26"/>
      <c r="K2" s="12" t="str">
        <f>+E2</f>
        <v>분당구미동</v>
      </c>
      <c r="L2" s="12" t="str">
        <f>+F2</f>
        <v>부천소풍TR</v>
      </c>
      <c r="N2" s="30"/>
      <c r="O2" s="7">
        <f>+$AF$4</f>
        <v>2700</v>
      </c>
      <c r="P2" s="5" t="s">
        <v>20</v>
      </c>
      <c r="Q2" s="6">
        <v>1.8</v>
      </c>
      <c r="R2" s="6">
        <f>+Q2+$R$3</f>
        <v>3.3</v>
      </c>
      <c r="S2" s="6">
        <f>+R2+$S$4</f>
        <v>5</v>
      </c>
      <c r="T2" s="6">
        <f>+S2+$T$5</f>
        <v>6.3</v>
      </c>
      <c r="U2" s="6">
        <f>+T2+$U$6</f>
        <v>15.5</v>
      </c>
      <c r="V2" s="6">
        <f>+U2+$V$7</f>
        <v>41.2</v>
      </c>
      <c r="W2" s="6">
        <f aca="true" t="shared" si="0" ref="W2:W7">+V2+$W$8</f>
        <v>51</v>
      </c>
      <c r="X2" s="6">
        <f aca="true" t="shared" si="1" ref="X2:X8">+W2+$X$9</f>
        <v>51.5</v>
      </c>
      <c r="Y2" s="6">
        <f aca="true" t="shared" si="2" ref="Y2:Y9">+X2+$Y$10</f>
        <v>52.1</v>
      </c>
      <c r="Z2" s="6">
        <f aca="true" t="shared" si="3" ref="Z2:Z10">+Y2+$Z$11</f>
        <v>52.6</v>
      </c>
      <c r="AA2" s="6">
        <f aca="true" t="shared" si="4" ref="AA2:AA11">+Z2+$AA$12</f>
        <v>52.800000000000004</v>
      </c>
      <c r="AB2" s="6">
        <f aca="true" t="shared" si="5" ref="AB2:AB12">+AA2+$AB$13</f>
        <v>53.6</v>
      </c>
      <c r="AD2" s="1" t="s">
        <v>2</v>
      </c>
      <c r="AE2" s="1" t="s">
        <v>3</v>
      </c>
      <c r="AF2" s="8"/>
      <c r="AG2" s="1" t="s">
        <v>4</v>
      </c>
      <c r="AH2" s="8"/>
    </row>
    <row r="3" spans="1:34" ht="17.25">
      <c r="A3" s="14" t="s">
        <v>15</v>
      </c>
      <c r="B3" s="15"/>
      <c r="C3" s="15">
        <v>0.20833333333333334</v>
      </c>
      <c r="D3" s="3">
        <v>1</v>
      </c>
      <c r="E3" s="15"/>
      <c r="F3" s="15">
        <v>0.20833333333333334</v>
      </c>
      <c r="G3" s="3">
        <v>1</v>
      </c>
      <c r="H3" s="15"/>
      <c r="I3" s="15">
        <v>0.20833333333333334</v>
      </c>
      <c r="J3" s="3">
        <v>1</v>
      </c>
      <c r="K3" s="15"/>
      <c r="L3" s="15">
        <v>0.20833333333333334</v>
      </c>
      <c r="N3" s="30"/>
      <c r="O3" s="7">
        <v>0</v>
      </c>
      <c r="P3" s="7">
        <v>0</v>
      </c>
      <c r="Q3" s="5" t="s">
        <v>21</v>
      </c>
      <c r="R3" s="6">
        <v>1.5</v>
      </c>
      <c r="S3" s="6">
        <f>+R3+$S$4</f>
        <v>3.2</v>
      </c>
      <c r="T3" s="6">
        <f>+S3+$T$5</f>
        <v>4.5</v>
      </c>
      <c r="U3" s="6">
        <f>+T3+$U$6</f>
        <v>13.7</v>
      </c>
      <c r="V3" s="6">
        <f>+U3+$V$7</f>
        <v>39.4</v>
      </c>
      <c r="W3" s="6">
        <f t="shared" si="0"/>
        <v>49.2</v>
      </c>
      <c r="X3" s="6">
        <f t="shared" si="1"/>
        <v>49.7</v>
      </c>
      <c r="Y3" s="6">
        <f t="shared" si="2"/>
        <v>50.300000000000004</v>
      </c>
      <c r="Z3" s="6">
        <f t="shared" si="3"/>
        <v>50.800000000000004</v>
      </c>
      <c r="AA3" s="6">
        <f t="shared" si="4"/>
        <v>51.00000000000001</v>
      </c>
      <c r="AB3" s="6">
        <f t="shared" si="5"/>
        <v>51.800000000000004</v>
      </c>
      <c r="AD3" s="1" t="s">
        <v>5</v>
      </c>
      <c r="AE3" s="1"/>
      <c r="AF3" s="1"/>
      <c r="AG3" s="1"/>
      <c r="AH3" s="1"/>
    </row>
    <row r="4" spans="1:34" ht="17.25">
      <c r="A4" s="13" t="s">
        <v>16</v>
      </c>
      <c r="B4" s="15"/>
      <c r="C4" s="15">
        <v>0.21875</v>
      </c>
      <c r="D4" s="3">
        <v>2</v>
      </c>
      <c r="E4" s="15"/>
      <c r="F4" s="15">
        <v>0.2222222222222222</v>
      </c>
      <c r="G4" s="3">
        <v>2</v>
      </c>
      <c r="H4" s="15"/>
      <c r="I4" s="15">
        <v>0.22916666666666666</v>
      </c>
      <c r="J4" s="3">
        <v>2</v>
      </c>
      <c r="K4" s="15"/>
      <c r="L4" s="15">
        <v>0.22916666666666666</v>
      </c>
      <c r="N4" s="30"/>
      <c r="O4" s="7">
        <v>0</v>
      </c>
      <c r="P4" s="7">
        <v>0</v>
      </c>
      <c r="Q4" s="7">
        <v>0</v>
      </c>
      <c r="R4" s="5" t="s">
        <v>22</v>
      </c>
      <c r="S4" s="6">
        <v>1.7</v>
      </c>
      <c r="T4" s="6">
        <f>+S4+$T$5</f>
        <v>3</v>
      </c>
      <c r="U4" s="6">
        <f>+T4+$U$6</f>
        <v>12.2</v>
      </c>
      <c r="V4" s="6">
        <f>+U4+$V$7</f>
        <v>37.9</v>
      </c>
      <c r="W4" s="6">
        <f t="shared" si="0"/>
        <v>47.7</v>
      </c>
      <c r="X4" s="6">
        <f t="shared" si="1"/>
        <v>48.2</v>
      </c>
      <c r="Y4" s="6">
        <f t="shared" si="2"/>
        <v>48.800000000000004</v>
      </c>
      <c r="Z4" s="6">
        <f t="shared" si="3"/>
        <v>49.300000000000004</v>
      </c>
      <c r="AA4" s="6">
        <f t="shared" si="4"/>
        <v>49.50000000000001</v>
      </c>
      <c r="AB4" s="6">
        <f t="shared" si="5"/>
        <v>50.300000000000004</v>
      </c>
      <c r="AD4" s="1" t="s">
        <v>6</v>
      </c>
      <c r="AE4" s="9">
        <v>30</v>
      </c>
      <c r="AF4" s="8">
        <v>2700</v>
      </c>
      <c r="AG4" s="9">
        <v>5</v>
      </c>
      <c r="AH4" s="8">
        <v>100</v>
      </c>
    </row>
    <row r="5" spans="1:34" ht="17.25">
      <c r="A5" s="22"/>
      <c r="B5" s="15"/>
      <c r="C5" s="15">
        <v>0.22916666666666666</v>
      </c>
      <c r="D5" s="3">
        <v>3</v>
      </c>
      <c r="E5" s="15"/>
      <c r="F5" s="15">
        <v>0.23611111111111113</v>
      </c>
      <c r="G5" s="3">
        <v>3</v>
      </c>
      <c r="H5" s="4">
        <v>0.20833333333333334</v>
      </c>
      <c r="I5" s="4">
        <f>+H5+TIME(0,60,0)</f>
        <v>0.25</v>
      </c>
      <c r="J5" s="3">
        <v>3</v>
      </c>
      <c r="K5" s="17">
        <v>0.20833333333333334</v>
      </c>
      <c r="L5" s="17">
        <f>+K5+TIME(0,60,0)</f>
        <v>0.25</v>
      </c>
      <c r="N5" s="30"/>
      <c r="O5" s="7">
        <v>0</v>
      </c>
      <c r="P5" s="7">
        <v>0</v>
      </c>
      <c r="Q5" s="7">
        <v>0</v>
      </c>
      <c r="R5" s="7">
        <v>0</v>
      </c>
      <c r="S5" s="5" t="s">
        <v>23</v>
      </c>
      <c r="T5" s="6">
        <v>1.3</v>
      </c>
      <c r="U5" s="6">
        <f>+T5+$U$6</f>
        <v>10.5</v>
      </c>
      <c r="V5" s="6">
        <f>+U5+$V$7</f>
        <v>36.2</v>
      </c>
      <c r="W5" s="6">
        <f t="shared" si="0"/>
        <v>46</v>
      </c>
      <c r="X5" s="6">
        <f t="shared" si="1"/>
        <v>46.5</v>
      </c>
      <c r="Y5" s="6">
        <f t="shared" si="2"/>
        <v>47.1</v>
      </c>
      <c r="Z5" s="6">
        <f t="shared" si="3"/>
        <v>47.6</v>
      </c>
      <c r="AA5" s="6">
        <f t="shared" si="4"/>
        <v>47.800000000000004</v>
      </c>
      <c r="AB5" s="6">
        <f t="shared" si="5"/>
        <v>48.6</v>
      </c>
      <c r="AD5" s="1" t="s">
        <v>7</v>
      </c>
      <c r="AE5" s="9">
        <v>30</v>
      </c>
      <c r="AF5" s="8">
        <v>2700</v>
      </c>
      <c r="AG5" s="9">
        <v>5</v>
      </c>
      <c r="AH5" s="8">
        <v>100</v>
      </c>
    </row>
    <row r="6" spans="1:34" ht="17.25">
      <c r="A6" s="23"/>
      <c r="B6" s="15"/>
      <c r="C6" s="15">
        <v>0.23958333333333334</v>
      </c>
      <c r="D6" s="3">
        <v>4</v>
      </c>
      <c r="E6" s="4">
        <v>0.20833333333333334</v>
      </c>
      <c r="F6" s="4">
        <f>+E6+TIME(0,60,0)</f>
        <v>0.25</v>
      </c>
      <c r="G6" s="3">
        <v>4</v>
      </c>
      <c r="H6" s="15"/>
      <c r="I6" s="15">
        <v>0.2604166666666667</v>
      </c>
      <c r="J6" s="3">
        <v>4</v>
      </c>
      <c r="K6" s="15"/>
      <c r="L6" s="15">
        <v>0.2638888888888889</v>
      </c>
      <c r="N6" s="30"/>
      <c r="O6" s="7">
        <v>0</v>
      </c>
      <c r="P6" s="7">
        <v>0</v>
      </c>
      <c r="Q6" s="7">
        <v>0</v>
      </c>
      <c r="R6" s="7">
        <v>0</v>
      </c>
      <c r="S6" s="7">
        <v>0</v>
      </c>
      <c r="T6" s="5" t="s">
        <v>24</v>
      </c>
      <c r="U6" s="6">
        <v>9.2</v>
      </c>
      <c r="V6" s="6">
        <f>+U6+$V$7</f>
        <v>34.9</v>
      </c>
      <c r="W6" s="6">
        <f t="shared" si="0"/>
        <v>44.7</v>
      </c>
      <c r="X6" s="6">
        <f t="shared" si="1"/>
        <v>45.2</v>
      </c>
      <c r="Y6" s="6">
        <f t="shared" si="2"/>
        <v>45.800000000000004</v>
      </c>
      <c r="Z6" s="6">
        <f t="shared" si="3"/>
        <v>46.300000000000004</v>
      </c>
      <c r="AA6" s="6">
        <f t="shared" si="4"/>
        <v>46.50000000000001</v>
      </c>
      <c r="AB6" s="6">
        <f t="shared" si="5"/>
        <v>47.300000000000004</v>
      </c>
      <c r="AD6" s="1" t="s">
        <v>10</v>
      </c>
      <c r="AE6" s="9">
        <v>30</v>
      </c>
      <c r="AF6" s="8">
        <v>2080</v>
      </c>
      <c r="AG6" s="9">
        <v>5</v>
      </c>
      <c r="AH6" s="8">
        <v>80</v>
      </c>
    </row>
    <row r="7" spans="1:34" ht="17.25">
      <c r="A7" s="23"/>
      <c r="B7" s="4">
        <v>0.20833333333333334</v>
      </c>
      <c r="C7" s="4">
        <f>+B7+TIME(0,60,0)</f>
        <v>0.25</v>
      </c>
      <c r="D7" s="3">
        <v>5</v>
      </c>
      <c r="E7" s="15"/>
      <c r="F7" s="15">
        <v>0.2569444444444445</v>
      </c>
      <c r="G7" s="3">
        <v>5</v>
      </c>
      <c r="H7" s="4">
        <v>0.22916666666666666</v>
      </c>
      <c r="I7" s="4">
        <f>+H7+TIME(0,60,0)</f>
        <v>0.2708333333333333</v>
      </c>
      <c r="J7" s="3">
        <v>5</v>
      </c>
      <c r="K7" s="17">
        <v>0.23611111111111113</v>
      </c>
      <c r="L7" s="17">
        <f>+K7+TIME(0,60,0)</f>
        <v>0.2777777777777778</v>
      </c>
      <c r="N7" s="30"/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5" t="s">
        <v>25</v>
      </c>
      <c r="V7" s="6">
        <v>25.7</v>
      </c>
      <c r="W7" s="6">
        <f t="shared" si="0"/>
        <v>35.5</v>
      </c>
      <c r="X7" s="6">
        <f t="shared" si="1"/>
        <v>36</v>
      </c>
      <c r="Y7" s="6">
        <f t="shared" si="2"/>
        <v>36.6</v>
      </c>
      <c r="Z7" s="6">
        <f t="shared" si="3"/>
        <v>37.1</v>
      </c>
      <c r="AA7" s="6">
        <f t="shared" si="4"/>
        <v>37.300000000000004</v>
      </c>
      <c r="AB7" s="6">
        <f t="shared" si="5"/>
        <v>38.1</v>
      </c>
      <c r="AD7" s="1" t="s">
        <v>8</v>
      </c>
      <c r="AE7" s="9">
        <v>30</v>
      </c>
      <c r="AF7" s="8">
        <v>1900</v>
      </c>
      <c r="AG7" s="9">
        <v>5</v>
      </c>
      <c r="AH7" s="8">
        <v>50</v>
      </c>
    </row>
    <row r="8" spans="1:28" ht="17.25">
      <c r="A8" s="23"/>
      <c r="B8" s="15"/>
      <c r="C8" s="15">
        <v>0.2569444444444445</v>
      </c>
      <c r="D8" s="3">
        <v>6</v>
      </c>
      <c r="E8" s="4">
        <v>0.22916666666666666</v>
      </c>
      <c r="F8" s="4">
        <f>+E8+TIME(0,55,0)</f>
        <v>0.2673611111111111</v>
      </c>
      <c r="G8" s="3">
        <v>6</v>
      </c>
      <c r="H8" s="15"/>
      <c r="I8" s="15">
        <v>0.28125</v>
      </c>
      <c r="J8" s="3">
        <v>6</v>
      </c>
      <c r="K8" s="17">
        <v>0.2534722222222222</v>
      </c>
      <c r="L8" s="17">
        <f>+K8+TIME(0,55,0)</f>
        <v>0.29166666666666663</v>
      </c>
      <c r="N8" s="30"/>
      <c r="O8" s="10">
        <f>+$AF$4+$AH$4*3</f>
        <v>3000</v>
      </c>
      <c r="P8" s="10">
        <f>+$AF$4+$AH$4*3</f>
        <v>3000</v>
      </c>
      <c r="Q8" s="10">
        <f>+$AF$4+$AH$4*2</f>
        <v>2900</v>
      </c>
      <c r="R8" s="10">
        <f>+$AF$4+$AH$4*2</f>
        <v>2900</v>
      </c>
      <c r="S8" s="10">
        <f>+$AF$4+$AH$4*2</f>
        <v>2900</v>
      </c>
      <c r="T8" s="10">
        <f>+$AF$4+$AH$4*1</f>
        <v>2800</v>
      </c>
      <c r="U8" s="7">
        <v>0</v>
      </c>
      <c r="V8" s="5" t="s">
        <v>26</v>
      </c>
      <c r="W8" s="6">
        <v>9.8</v>
      </c>
      <c r="X8" s="6">
        <f t="shared" si="1"/>
        <v>10.3</v>
      </c>
      <c r="Y8" s="6">
        <f t="shared" si="2"/>
        <v>10.9</v>
      </c>
      <c r="Z8" s="6">
        <f t="shared" si="3"/>
        <v>11.4</v>
      </c>
      <c r="AA8" s="6">
        <f t="shared" si="4"/>
        <v>11.6</v>
      </c>
      <c r="AB8" s="6">
        <f t="shared" si="5"/>
        <v>12.4</v>
      </c>
    </row>
    <row r="9" spans="1:28" ht="17.25">
      <c r="A9" s="23"/>
      <c r="B9" s="15"/>
      <c r="C9" s="15">
        <v>0.2638888888888889</v>
      </c>
      <c r="D9" s="3">
        <v>7</v>
      </c>
      <c r="E9" s="15"/>
      <c r="F9" s="15">
        <v>0.2777777777777778</v>
      </c>
      <c r="G9" s="3">
        <v>7</v>
      </c>
      <c r="H9" s="15"/>
      <c r="I9" s="15">
        <v>0.2916666666666667</v>
      </c>
      <c r="J9" s="3">
        <v>7</v>
      </c>
      <c r="K9" s="15"/>
      <c r="L9" s="15">
        <v>0.3055555555555555</v>
      </c>
      <c r="N9" s="30"/>
      <c r="O9" s="10">
        <f aca="true" t="shared" si="6" ref="O9:P14">+$AF$4+$AH$4*5</f>
        <v>3200</v>
      </c>
      <c r="P9" s="10">
        <f t="shared" si="6"/>
        <v>3200</v>
      </c>
      <c r="Q9" s="10">
        <f aca="true" t="shared" si="7" ref="Q9:S10">+$AF$4+$AH$4*4</f>
        <v>3100</v>
      </c>
      <c r="R9" s="10">
        <f t="shared" si="7"/>
        <v>3100</v>
      </c>
      <c r="S9" s="10">
        <f t="shared" si="7"/>
        <v>3100</v>
      </c>
      <c r="T9" s="10">
        <f>+$AF$4+$AH$4*3</f>
        <v>3000</v>
      </c>
      <c r="U9" s="10">
        <f aca="true" t="shared" si="8" ref="U9:U14">+$AF$4+$AH$4*2</f>
        <v>2900</v>
      </c>
      <c r="V9" s="7">
        <v>0</v>
      </c>
      <c r="W9" s="5" t="s">
        <v>27</v>
      </c>
      <c r="X9" s="6">
        <v>0.5</v>
      </c>
      <c r="Y9" s="6">
        <f t="shared" si="2"/>
        <v>1.1</v>
      </c>
      <c r="Z9" s="6">
        <f t="shared" si="3"/>
        <v>1.6</v>
      </c>
      <c r="AA9" s="6">
        <f t="shared" si="4"/>
        <v>1.8</v>
      </c>
      <c r="AB9" s="6">
        <f t="shared" si="5"/>
        <v>2.6</v>
      </c>
    </row>
    <row r="10" spans="1:28" ht="17.25">
      <c r="A10" s="23"/>
      <c r="B10" s="4">
        <v>0.22916666666666666</v>
      </c>
      <c r="C10" s="4">
        <f>+B10+TIME(0,60,0)</f>
        <v>0.2708333333333333</v>
      </c>
      <c r="D10" s="3">
        <v>8</v>
      </c>
      <c r="E10" s="15"/>
      <c r="F10" s="15">
        <v>0.2847222222222222</v>
      </c>
      <c r="G10" s="3">
        <v>8</v>
      </c>
      <c r="H10" s="4">
        <v>0.25</v>
      </c>
      <c r="I10" s="4">
        <f>+H10+TIME(0,75,0)</f>
        <v>0.3020833333333333</v>
      </c>
      <c r="J10" s="3">
        <v>8</v>
      </c>
      <c r="K10" s="17">
        <v>0.2743055555555555</v>
      </c>
      <c r="L10" s="17">
        <f>+K10+TIME(0,70,0)</f>
        <v>0.32291666666666663</v>
      </c>
      <c r="N10" s="30"/>
      <c r="O10" s="10">
        <f t="shared" si="6"/>
        <v>3200</v>
      </c>
      <c r="P10" s="10">
        <f t="shared" si="6"/>
        <v>3200</v>
      </c>
      <c r="Q10" s="10">
        <f t="shared" si="7"/>
        <v>3100</v>
      </c>
      <c r="R10" s="10">
        <f t="shared" si="7"/>
        <v>3100</v>
      </c>
      <c r="S10" s="10">
        <f t="shared" si="7"/>
        <v>3100</v>
      </c>
      <c r="T10" s="10">
        <f>+$AF$4+$AH$4*4</f>
        <v>3100</v>
      </c>
      <c r="U10" s="10">
        <f t="shared" si="8"/>
        <v>2900</v>
      </c>
      <c r="V10" s="7">
        <v>0</v>
      </c>
      <c r="W10" s="7">
        <v>0</v>
      </c>
      <c r="X10" s="11" t="s">
        <v>28</v>
      </c>
      <c r="Y10" s="6">
        <v>0.6</v>
      </c>
      <c r="Z10" s="6">
        <f t="shared" si="3"/>
        <v>1.1</v>
      </c>
      <c r="AA10" s="6">
        <f t="shared" si="4"/>
        <v>1.3</v>
      </c>
      <c r="AB10" s="6">
        <f t="shared" si="5"/>
        <v>2.1</v>
      </c>
    </row>
    <row r="11" spans="1:28" ht="17.25">
      <c r="A11" s="23"/>
      <c r="B11" s="15"/>
      <c r="C11" s="15">
        <v>0.2777777777777778</v>
      </c>
      <c r="D11" s="3">
        <v>9</v>
      </c>
      <c r="E11" s="4">
        <v>0.25</v>
      </c>
      <c r="F11" s="4">
        <f>+E11+TIME(0,60,0)</f>
        <v>0.2916666666666667</v>
      </c>
      <c r="G11" s="3">
        <v>9</v>
      </c>
      <c r="H11" s="4">
        <v>0.2638888888888889</v>
      </c>
      <c r="I11" s="4">
        <f aca="true" t="shared" si="9" ref="I11:I38">+H11+TIME(0,80,0)</f>
        <v>0.3194444444444444</v>
      </c>
      <c r="J11" s="3">
        <v>9</v>
      </c>
      <c r="K11" s="17">
        <v>0.2951388888888889</v>
      </c>
      <c r="L11" s="17">
        <f>+K11+TIME(0,65,0)</f>
        <v>0.3402777777777778</v>
      </c>
      <c r="N11" s="30"/>
      <c r="O11" s="10">
        <f t="shared" si="6"/>
        <v>3200</v>
      </c>
      <c r="P11" s="10">
        <f t="shared" si="6"/>
        <v>3200</v>
      </c>
      <c r="Q11" s="10">
        <f>+$AF$4+$AH$4*5</f>
        <v>3200</v>
      </c>
      <c r="R11" s="10">
        <f aca="true" t="shared" si="10" ref="R11:S13">+$AF$4+$AH$4*4</f>
        <v>3100</v>
      </c>
      <c r="S11" s="10">
        <f t="shared" si="10"/>
        <v>3100</v>
      </c>
      <c r="T11" s="10">
        <f>+$AF$4+$AH$4*4</f>
        <v>3100</v>
      </c>
      <c r="U11" s="10">
        <f t="shared" si="8"/>
        <v>2900</v>
      </c>
      <c r="V11" s="7">
        <v>0</v>
      </c>
      <c r="W11" s="7">
        <v>0</v>
      </c>
      <c r="X11" s="7">
        <v>0</v>
      </c>
      <c r="Y11" s="5" t="s">
        <v>29</v>
      </c>
      <c r="Z11" s="6">
        <v>0.5</v>
      </c>
      <c r="AA11" s="6">
        <f t="shared" si="4"/>
        <v>0.7</v>
      </c>
      <c r="AB11" s="6">
        <f t="shared" si="5"/>
        <v>1.5</v>
      </c>
    </row>
    <row r="12" spans="1:28" ht="17.25">
      <c r="A12" s="23"/>
      <c r="B12" s="15"/>
      <c r="C12" s="15">
        <v>0.2847222222222222</v>
      </c>
      <c r="D12" s="3">
        <v>10</v>
      </c>
      <c r="E12" s="4">
        <v>0.2604166666666667</v>
      </c>
      <c r="F12" s="4">
        <f>+E12+TIME(0,60,0)</f>
        <v>0.30208333333333337</v>
      </c>
      <c r="G12" s="3">
        <v>10</v>
      </c>
      <c r="H12" s="4">
        <v>0.2777777777777778</v>
      </c>
      <c r="I12" s="4">
        <f t="shared" si="9"/>
        <v>0.33333333333333337</v>
      </c>
      <c r="J12" s="3">
        <v>10</v>
      </c>
      <c r="K12" s="17">
        <v>0.3090277777777778</v>
      </c>
      <c r="L12" s="17">
        <f>+K12+TIME(0,75,0)</f>
        <v>0.3611111111111111</v>
      </c>
      <c r="N12" s="30"/>
      <c r="O12" s="10">
        <f t="shared" si="6"/>
        <v>3200</v>
      </c>
      <c r="P12" s="10">
        <f t="shared" si="6"/>
        <v>3200</v>
      </c>
      <c r="Q12" s="10">
        <f>+$AF$4+$AH$4*5</f>
        <v>3200</v>
      </c>
      <c r="R12" s="10">
        <f t="shared" si="10"/>
        <v>3100</v>
      </c>
      <c r="S12" s="10">
        <f t="shared" si="10"/>
        <v>3100</v>
      </c>
      <c r="T12" s="10">
        <f>+$AF$4+$AH$4*4</f>
        <v>3100</v>
      </c>
      <c r="U12" s="10">
        <f t="shared" si="8"/>
        <v>2900</v>
      </c>
      <c r="V12" s="7">
        <v>0</v>
      </c>
      <c r="W12" s="7">
        <v>0</v>
      </c>
      <c r="X12" s="7">
        <v>0</v>
      </c>
      <c r="Y12" s="7">
        <v>0</v>
      </c>
      <c r="Z12" s="11" t="s">
        <v>30</v>
      </c>
      <c r="AA12" s="6">
        <v>0.2</v>
      </c>
      <c r="AB12" s="6">
        <f t="shared" si="5"/>
        <v>1</v>
      </c>
    </row>
    <row r="13" spans="1:28" ht="17.25">
      <c r="A13" s="23"/>
      <c r="B13" s="4">
        <v>0.24305555555555555</v>
      </c>
      <c r="C13" s="4">
        <f>+B13+TIME(0,70,0)</f>
        <v>0.2916666666666667</v>
      </c>
      <c r="D13" s="3">
        <v>11</v>
      </c>
      <c r="E13" s="4">
        <v>0.26875</v>
      </c>
      <c r="F13" s="4">
        <f>+E13+TIME(0,65,0)</f>
        <v>0.3138888888888889</v>
      </c>
      <c r="G13" s="3">
        <v>11</v>
      </c>
      <c r="H13" s="4">
        <v>0.2881944444444445</v>
      </c>
      <c r="I13" s="4">
        <f t="shared" si="9"/>
        <v>0.34375</v>
      </c>
      <c r="J13" s="3">
        <v>11</v>
      </c>
      <c r="K13" s="17">
        <v>0.3229166666666667</v>
      </c>
      <c r="L13" s="17">
        <f>+K13+TIME(0,80,0)</f>
        <v>0.3784722222222222</v>
      </c>
      <c r="N13" s="30"/>
      <c r="O13" s="10">
        <f t="shared" si="6"/>
        <v>3200</v>
      </c>
      <c r="P13" s="10">
        <f t="shared" si="6"/>
        <v>3200</v>
      </c>
      <c r="Q13" s="10">
        <f>+$AF$4+$AH$4*5</f>
        <v>3200</v>
      </c>
      <c r="R13" s="10">
        <f t="shared" si="10"/>
        <v>3100</v>
      </c>
      <c r="S13" s="10">
        <f t="shared" si="10"/>
        <v>3100</v>
      </c>
      <c r="T13" s="10">
        <f>+$AF$4+$AH$4*4</f>
        <v>3100</v>
      </c>
      <c r="U13" s="10">
        <f t="shared" si="8"/>
        <v>2900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5" t="s">
        <v>31</v>
      </c>
      <c r="AB13" s="6">
        <v>0.8</v>
      </c>
    </row>
    <row r="14" spans="1:28" ht="17.25">
      <c r="A14" s="23"/>
      <c r="B14" s="4">
        <v>0.2569444444444445</v>
      </c>
      <c r="C14" s="4">
        <f>+B14+TIME(0,70,0)</f>
        <v>0.3055555555555556</v>
      </c>
      <c r="D14" s="3">
        <v>12</v>
      </c>
      <c r="E14" s="4">
        <v>0.27708333333333335</v>
      </c>
      <c r="F14" s="4">
        <f>+E14+TIME(0,70,0)</f>
        <v>0.32569444444444445</v>
      </c>
      <c r="G14" s="3">
        <v>12</v>
      </c>
      <c r="H14" s="4">
        <v>0.2986111111111111</v>
      </c>
      <c r="I14" s="4">
        <f t="shared" si="9"/>
        <v>0.35416666666666663</v>
      </c>
      <c r="J14" s="3">
        <v>12</v>
      </c>
      <c r="K14" s="17">
        <v>0.34375</v>
      </c>
      <c r="L14" s="17">
        <f>+K14+TIME(0,80,0)</f>
        <v>0.3993055555555556</v>
      </c>
      <c r="N14" s="31"/>
      <c r="O14" s="10">
        <f t="shared" si="6"/>
        <v>3200</v>
      </c>
      <c r="P14" s="10">
        <f t="shared" si="6"/>
        <v>3200</v>
      </c>
      <c r="Q14" s="10">
        <f>+$AF$4+$AH$4*5</f>
        <v>3200</v>
      </c>
      <c r="R14" s="10">
        <f>+$AF$4+$AH$4*5</f>
        <v>3200</v>
      </c>
      <c r="S14" s="10">
        <f>+$AF$4+$AH$4*4</f>
        <v>3100</v>
      </c>
      <c r="T14" s="10">
        <f>+$AF$4+$AH$4*4</f>
        <v>3100</v>
      </c>
      <c r="U14" s="10">
        <f t="shared" si="8"/>
        <v>2900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+$AF$4</f>
        <v>2700</v>
      </c>
      <c r="AB14" s="11" t="s">
        <v>32</v>
      </c>
    </row>
    <row r="15" spans="1:12" ht="17.25">
      <c r="A15" s="23"/>
      <c r="B15" s="4">
        <v>0.26944444444444443</v>
      </c>
      <c r="C15" s="4">
        <f>+B15+TIME(0,72,0)</f>
        <v>0.3194444444444444</v>
      </c>
      <c r="D15" s="3">
        <v>13</v>
      </c>
      <c r="E15" s="4">
        <v>0.28611111111111115</v>
      </c>
      <c r="F15" s="4">
        <f>+E15+TIME(0,75,0)</f>
        <v>0.33819444444444446</v>
      </c>
      <c r="G15" s="3">
        <v>13</v>
      </c>
      <c r="H15" s="4">
        <v>0.3090277777777778</v>
      </c>
      <c r="I15" s="4">
        <f t="shared" si="9"/>
        <v>0.36458333333333337</v>
      </c>
      <c r="J15" s="3">
        <v>13</v>
      </c>
      <c r="K15" s="17">
        <v>0.3645833333333333</v>
      </c>
      <c r="L15" s="17">
        <f>+K15+TIME(0,80,0)</f>
        <v>0.42013888888888884</v>
      </c>
    </row>
    <row r="16" spans="1:28" ht="17.25" customHeight="1">
      <c r="A16" s="23"/>
      <c r="B16" s="4">
        <v>0.28055555555555556</v>
      </c>
      <c r="C16" s="4">
        <f>+B16+TIME(0,74,0)</f>
        <v>0.33194444444444443</v>
      </c>
      <c r="D16" s="3">
        <v>14</v>
      </c>
      <c r="E16" s="4">
        <v>0.2951388888888889</v>
      </c>
      <c r="F16" s="4">
        <f>+E16+TIME(0,80,0)</f>
        <v>0.3506944444444444</v>
      </c>
      <c r="G16" s="3">
        <v>14</v>
      </c>
      <c r="H16" s="4">
        <v>0.3194444444444445</v>
      </c>
      <c r="I16" s="4">
        <f t="shared" si="9"/>
        <v>0.375</v>
      </c>
      <c r="J16" s="3">
        <v>14</v>
      </c>
      <c r="K16" s="17">
        <v>0.385416666666667</v>
      </c>
      <c r="L16" s="17">
        <f aca="true" t="shared" si="11" ref="L16:L35">+K16+TIME(0,80,0)</f>
        <v>0.44097222222222254</v>
      </c>
      <c r="N16" s="29" t="s">
        <v>34</v>
      </c>
      <c r="O16" s="5" t="str">
        <f>+O1</f>
        <v>분당오리역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7.25">
      <c r="A17" s="23"/>
      <c r="B17" s="4">
        <v>0.28611111111111115</v>
      </c>
      <c r="C17" s="4">
        <f>+B17+TIME(0,76,0)</f>
        <v>0.3388888888888889</v>
      </c>
      <c r="D17" s="3">
        <v>15</v>
      </c>
      <c r="E17" s="4">
        <v>0.30416666666666664</v>
      </c>
      <c r="F17" s="4">
        <f>+E17+TIME(0,80,0)</f>
        <v>0.35972222222222217</v>
      </c>
      <c r="G17" s="3">
        <v>15</v>
      </c>
      <c r="H17" s="4">
        <v>0.3298611111111111</v>
      </c>
      <c r="I17" s="4">
        <f t="shared" si="9"/>
        <v>0.38541666666666663</v>
      </c>
      <c r="J17" s="3">
        <v>15</v>
      </c>
      <c r="K17" s="17">
        <v>0.40625</v>
      </c>
      <c r="L17" s="17">
        <f t="shared" si="11"/>
        <v>0.4618055555555556</v>
      </c>
      <c r="N17" s="30"/>
      <c r="O17" s="7">
        <f>+$AF$6</f>
        <v>2080</v>
      </c>
      <c r="P17" s="5" t="str">
        <f>+P2</f>
        <v>분당미금역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7.25">
      <c r="A18" s="23"/>
      <c r="B18" s="4">
        <v>0.2916666666666667</v>
      </c>
      <c r="C18" s="4">
        <f>+B18+TIME(0,78,0)</f>
        <v>0.3458333333333333</v>
      </c>
      <c r="D18" s="3">
        <v>16</v>
      </c>
      <c r="E18" s="4">
        <v>0.3125</v>
      </c>
      <c r="F18" s="4">
        <f>+E18+TIME(0,80,0)</f>
        <v>0.3680555555555556</v>
      </c>
      <c r="G18" s="3">
        <v>16</v>
      </c>
      <c r="H18" s="4">
        <v>0.34722222222222227</v>
      </c>
      <c r="I18" s="4">
        <f t="shared" si="9"/>
        <v>0.4027777777777778</v>
      </c>
      <c r="J18" s="3">
        <v>16</v>
      </c>
      <c r="K18" s="17">
        <v>0.427083333333333</v>
      </c>
      <c r="L18" s="17">
        <f t="shared" si="11"/>
        <v>0.4826388888888885</v>
      </c>
      <c r="N18" s="30"/>
      <c r="O18" s="7">
        <v>0</v>
      </c>
      <c r="P18" s="7">
        <v>0</v>
      </c>
      <c r="Q18" s="5" t="str">
        <f>+Q3</f>
        <v>분당정자역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7.25">
      <c r="A19" s="23"/>
      <c r="B19" s="4">
        <v>0.2965277777777778</v>
      </c>
      <c r="C19" s="4">
        <f aca="true" t="shared" si="12" ref="C19:C26">+B19+TIME(0,80,0)</f>
        <v>0.3520833333333333</v>
      </c>
      <c r="D19" s="3">
        <v>17</v>
      </c>
      <c r="E19" s="4">
        <v>0.3229166666666667</v>
      </c>
      <c r="F19" s="4">
        <f aca="true" t="shared" si="13" ref="F19:F53">+E19+TIME(0,80,0)</f>
        <v>0.3784722222222222</v>
      </c>
      <c r="G19" s="3">
        <v>17</v>
      </c>
      <c r="H19" s="4">
        <v>0.3645833333333333</v>
      </c>
      <c r="I19" s="4">
        <f t="shared" si="9"/>
        <v>0.42013888888888884</v>
      </c>
      <c r="J19" s="3">
        <v>17</v>
      </c>
      <c r="K19" s="17">
        <v>0.447916666666667</v>
      </c>
      <c r="L19" s="17">
        <f t="shared" si="11"/>
        <v>0.5034722222222225</v>
      </c>
      <c r="N19" s="30"/>
      <c r="O19" s="7">
        <v>0</v>
      </c>
      <c r="P19" s="7">
        <v>0</v>
      </c>
      <c r="Q19" s="7">
        <v>0</v>
      </c>
      <c r="R19" s="5" t="str">
        <f>+R4</f>
        <v>분당수내역</v>
      </c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7.25">
      <c r="A20" s="23"/>
      <c r="B20" s="4">
        <v>0.3020833333333333</v>
      </c>
      <c r="C20" s="4">
        <f t="shared" si="12"/>
        <v>0.35763888888888884</v>
      </c>
      <c r="D20" s="3">
        <v>18</v>
      </c>
      <c r="E20" s="4">
        <v>0.3354166666666667</v>
      </c>
      <c r="F20" s="4">
        <f t="shared" si="13"/>
        <v>0.3909722222222223</v>
      </c>
      <c r="G20" s="3">
        <v>18</v>
      </c>
      <c r="H20" s="4">
        <v>0.3819444444444444</v>
      </c>
      <c r="I20" s="4">
        <f t="shared" si="9"/>
        <v>0.4375</v>
      </c>
      <c r="J20" s="3">
        <v>18</v>
      </c>
      <c r="K20" s="17">
        <v>0.46875</v>
      </c>
      <c r="L20" s="17">
        <f t="shared" si="11"/>
        <v>0.5243055555555556</v>
      </c>
      <c r="N20" s="30"/>
      <c r="O20" s="7">
        <v>0</v>
      </c>
      <c r="P20" s="7">
        <v>0</v>
      </c>
      <c r="Q20" s="7">
        <v>0</v>
      </c>
      <c r="R20" s="7">
        <v>0</v>
      </c>
      <c r="S20" s="5" t="str">
        <f>+S5</f>
        <v>이매촌한신</v>
      </c>
      <c r="T20" s="6"/>
      <c r="U20" s="6"/>
      <c r="V20" s="6"/>
      <c r="W20" s="6"/>
      <c r="X20" s="6"/>
      <c r="Y20" s="6"/>
      <c r="Z20" s="6"/>
      <c r="AA20" s="6"/>
      <c r="AB20" s="6"/>
    </row>
    <row r="21" spans="1:28" ht="17.25">
      <c r="A21" s="23"/>
      <c r="B21" s="4">
        <v>0.30833333333333335</v>
      </c>
      <c r="C21" s="4">
        <f t="shared" si="12"/>
        <v>0.36388888888888893</v>
      </c>
      <c r="D21" s="3">
        <v>19</v>
      </c>
      <c r="E21" s="4">
        <v>0.347916666666667</v>
      </c>
      <c r="F21" s="4">
        <f t="shared" si="13"/>
        <v>0.40347222222222257</v>
      </c>
      <c r="G21" s="3">
        <v>19</v>
      </c>
      <c r="H21" s="4">
        <v>0.3993055555555556</v>
      </c>
      <c r="I21" s="4">
        <f t="shared" si="9"/>
        <v>0.45486111111111116</v>
      </c>
      <c r="J21" s="3">
        <v>19</v>
      </c>
      <c r="K21" s="17">
        <v>0.489583333333333</v>
      </c>
      <c r="L21" s="17">
        <f t="shared" si="11"/>
        <v>0.5451388888888885</v>
      </c>
      <c r="N21" s="30"/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5" t="str">
        <f>+T6</f>
        <v>현대판교점</v>
      </c>
      <c r="U21" s="6"/>
      <c r="V21" s="6"/>
      <c r="W21" s="6"/>
      <c r="X21" s="6"/>
      <c r="Y21" s="6"/>
      <c r="Z21" s="6"/>
      <c r="AA21" s="6"/>
      <c r="AB21" s="6"/>
    </row>
    <row r="22" spans="1:28" ht="17.25">
      <c r="A22" s="23"/>
      <c r="B22" s="4">
        <v>0.3145833333333333</v>
      </c>
      <c r="C22" s="4">
        <f t="shared" si="12"/>
        <v>0.3701388888888889</v>
      </c>
      <c r="D22" s="3">
        <v>20</v>
      </c>
      <c r="E22" s="4">
        <v>0.360416666666667</v>
      </c>
      <c r="F22" s="4">
        <f t="shared" si="13"/>
        <v>0.4159722222222225</v>
      </c>
      <c r="G22" s="3">
        <v>20</v>
      </c>
      <c r="H22" s="4">
        <v>0.4166666666666667</v>
      </c>
      <c r="I22" s="4">
        <f t="shared" si="9"/>
        <v>0.4722222222222222</v>
      </c>
      <c r="J22" s="3">
        <v>20</v>
      </c>
      <c r="K22" s="17">
        <v>0.510416666666667</v>
      </c>
      <c r="L22" s="17">
        <f t="shared" si="11"/>
        <v>0.5659722222222225</v>
      </c>
      <c r="N22" s="30"/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5" t="str">
        <f>+U7</f>
        <v>의왕청계tg</v>
      </c>
      <c r="V22" s="6"/>
      <c r="W22" s="6"/>
      <c r="X22" s="6"/>
      <c r="Y22" s="6"/>
      <c r="Z22" s="6"/>
      <c r="AA22" s="6"/>
      <c r="AB22" s="6"/>
    </row>
    <row r="23" spans="1:28" ht="17.25">
      <c r="A23" s="23"/>
      <c r="B23" s="4">
        <v>0.3201388888888889</v>
      </c>
      <c r="C23" s="4">
        <f t="shared" si="12"/>
        <v>0.37569444444444444</v>
      </c>
      <c r="D23" s="3">
        <v>21</v>
      </c>
      <c r="E23" s="4">
        <v>0.372916666666667</v>
      </c>
      <c r="F23" s="4">
        <f t="shared" si="13"/>
        <v>0.4284722222222226</v>
      </c>
      <c r="G23" s="3">
        <v>21</v>
      </c>
      <c r="H23" s="4">
        <v>0.4305555555555556</v>
      </c>
      <c r="I23" s="4">
        <f t="shared" si="9"/>
        <v>0.48611111111111116</v>
      </c>
      <c r="J23" s="3">
        <v>21</v>
      </c>
      <c r="K23" s="17">
        <v>0.53125</v>
      </c>
      <c r="L23" s="17">
        <f t="shared" si="11"/>
        <v>0.5868055555555556</v>
      </c>
      <c r="N23" s="30"/>
      <c r="O23" s="10">
        <f>$AF$6+$AH$6*3</f>
        <v>2320</v>
      </c>
      <c r="P23" s="10">
        <f>$AF$6+$AH$6*3</f>
        <v>2320</v>
      </c>
      <c r="Q23" s="10">
        <f>$AF$6+$AH$6*2</f>
        <v>2240</v>
      </c>
      <c r="R23" s="10">
        <f>$AF$6+$AH$6*2</f>
        <v>2240</v>
      </c>
      <c r="S23" s="10">
        <f>$AF$6+$AH$6*2</f>
        <v>2240</v>
      </c>
      <c r="T23" s="10">
        <f>$AF$6+$AH$6*1</f>
        <v>2160</v>
      </c>
      <c r="U23" s="7">
        <v>0</v>
      </c>
      <c r="V23" s="5" t="str">
        <f>+V8</f>
        <v>시흥TG</v>
      </c>
      <c r="W23" s="6"/>
      <c r="X23" s="6"/>
      <c r="Y23" s="6"/>
      <c r="Z23" s="6"/>
      <c r="AA23" s="6"/>
      <c r="AB23" s="6"/>
    </row>
    <row r="24" spans="1:28" ht="17.25">
      <c r="A24" s="23"/>
      <c r="B24" s="4">
        <v>0.3263888888888889</v>
      </c>
      <c r="C24" s="4">
        <f t="shared" si="12"/>
        <v>0.3819444444444444</v>
      </c>
      <c r="D24" s="3">
        <v>22</v>
      </c>
      <c r="E24" s="4">
        <v>0.385416666666667</v>
      </c>
      <c r="F24" s="4">
        <f t="shared" si="13"/>
        <v>0.44097222222222254</v>
      </c>
      <c r="G24" s="3">
        <v>22</v>
      </c>
      <c r="H24" s="4">
        <v>0.444444444444444</v>
      </c>
      <c r="I24" s="4">
        <f t="shared" si="9"/>
        <v>0.49999999999999956</v>
      </c>
      <c r="J24" s="3">
        <v>22</v>
      </c>
      <c r="K24" s="17">
        <v>0.552083333333333</v>
      </c>
      <c r="L24" s="17">
        <f t="shared" si="11"/>
        <v>0.6076388888888886</v>
      </c>
      <c r="N24" s="30"/>
      <c r="O24" s="10">
        <f aca="true" t="shared" si="14" ref="O24:P29">$AF$6+$AH$6*5</f>
        <v>2480</v>
      </c>
      <c r="P24" s="10">
        <f t="shared" si="14"/>
        <v>2480</v>
      </c>
      <c r="Q24" s="10">
        <f aca="true" t="shared" si="15" ref="Q24:S25">$AF$6+$AH$6*4</f>
        <v>2400</v>
      </c>
      <c r="R24" s="10">
        <f t="shared" si="15"/>
        <v>2400</v>
      </c>
      <c r="S24" s="10">
        <f t="shared" si="15"/>
        <v>2400</v>
      </c>
      <c r="T24" s="10">
        <f>$AF$6+$AH$6*3</f>
        <v>2320</v>
      </c>
      <c r="U24" s="10">
        <f aca="true" t="shared" si="16" ref="U24:U29">$AF$6+$AH$6*2</f>
        <v>2240</v>
      </c>
      <c r="V24" s="7">
        <v>0</v>
      </c>
      <c r="W24" s="5" t="str">
        <f>+W9</f>
        <v>상동역</v>
      </c>
      <c r="X24" s="6"/>
      <c r="Y24" s="6"/>
      <c r="Z24" s="6"/>
      <c r="AA24" s="6"/>
      <c r="AB24" s="6"/>
    </row>
    <row r="25" spans="1:28" ht="17.25">
      <c r="A25" s="23"/>
      <c r="B25" s="4">
        <v>0.3368055555555556</v>
      </c>
      <c r="C25" s="4">
        <f t="shared" si="12"/>
        <v>0.39236111111111116</v>
      </c>
      <c r="D25" s="3">
        <v>23</v>
      </c>
      <c r="E25" s="4">
        <v>0.3993055555555556</v>
      </c>
      <c r="F25" s="4">
        <f t="shared" si="13"/>
        <v>0.45486111111111116</v>
      </c>
      <c r="G25" s="3">
        <v>23</v>
      </c>
      <c r="H25" s="4">
        <v>0.458333333333333</v>
      </c>
      <c r="I25" s="4">
        <f t="shared" si="9"/>
        <v>0.5138888888888885</v>
      </c>
      <c r="J25" s="3">
        <v>23</v>
      </c>
      <c r="K25" s="17">
        <v>0.572916666666666</v>
      </c>
      <c r="L25" s="17">
        <f t="shared" si="11"/>
        <v>0.6284722222222215</v>
      </c>
      <c r="N25" s="30"/>
      <c r="O25" s="10">
        <f t="shared" si="14"/>
        <v>2480</v>
      </c>
      <c r="P25" s="10">
        <f t="shared" si="14"/>
        <v>2480</v>
      </c>
      <c r="Q25" s="10">
        <f t="shared" si="15"/>
        <v>2400</v>
      </c>
      <c r="R25" s="10">
        <f t="shared" si="15"/>
        <v>2400</v>
      </c>
      <c r="S25" s="10">
        <f t="shared" si="15"/>
        <v>2400</v>
      </c>
      <c r="T25" s="10">
        <f>$AF$6+$AH$6*4</f>
        <v>2400</v>
      </c>
      <c r="U25" s="10">
        <f t="shared" si="16"/>
        <v>2240</v>
      </c>
      <c r="V25" s="7">
        <v>0</v>
      </c>
      <c r="W25" s="7">
        <v>0</v>
      </c>
      <c r="X25" s="5" t="str">
        <f>+X10</f>
        <v>부천소풍tr</v>
      </c>
      <c r="Y25" s="6"/>
      <c r="Z25" s="6"/>
      <c r="AA25" s="6"/>
      <c r="AB25" s="6"/>
    </row>
    <row r="26" spans="1:28" ht="17.25">
      <c r="A26" s="23"/>
      <c r="B26" s="4">
        <v>0.34722222222222227</v>
      </c>
      <c r="C26" s="4">
        <f t="shared" si="12"/>
        <v>0.4027777777777778</v>
      </c>
      <c r="D26" s="3">
        <v>24</v>
      </c>
      <c r="E26" s="4">
        <v>0.413194444444444</v>
      </c>
      <c r="F26" s="4">
        <f t="shared" si="13"/>
        <v>0.46874999999999956</v>
      </c>
      <c r="G26" s="3">
        <v>24</v>
      </c>
      <c r="H26" s="4">
        <v>0.472222222222222</v>
      </c>
      <c r="I26" s="4">
        <f t="shared" si="9"/>
        <v>0.5277777777777776</v>
      </c>
      <c r="J26" s="3">
        <v>24</v>
      </c>
      <c r="K26" s="17">
        <v>0.5972222222222222</v>
      </c>
      <c r="L26" s="17">
        <f t="shared" si="11"/>
        <v>0.6527777777777778</v>
      </c>
      <c r="N26" s="30"/>
      <c r="O26" s="10">
        <f t="shared" si="14"/>
        <v>2480</v>
      </c>
      <c r="P26" s="10">
        <f t="shared" si="14"/>
        <v>2480</v>
      </c>
      <c r="Q26" s="10">
        <f>$AF$6+$AH$6*5</f>
        <v>2480</v>
      </c>
      <c r="R26" s="10">
        <f aca="true" t="shared" si="17" ref="R26:S28">$AF$6+$AH$6*4</f>
        <v>2400</v>
      </c>
      <c r="S26" s="10">
        <f t="shared" si="17"/>
        <v>2400</v>
      </c>
      <c r="T26" s="10">
        <f>$AF$6+$AH$6*4</f>
        <v>2400</v>
      </c>
      <c r="U26" s="10">
        <f t="shared" si="16"/>
        <v>2240</v>
      </c>
      <c r="V26" s="7">
        <v>0</v>
      </c>
      <c r="W26" s="7">
        <v>0</v>
      </c>
      <c r="X26" s="7">
        <v>0</v>
      </c>
      <c r="Y26" s="5" t="str">
        <f>+Y11</f>
        <v>하얀마을</v>
      </c>
      <c r="Z26" s="6"/>
      <c r="AA26" s="6"/>
      <c r="AB26" s="6"/>
    </row>
    <row r="27" spans="1:28" ht="17.25">
      <c r="A27" s="23"/>
      <c r="B27" s="4">
        <v>0.357638888888889</v>
      </c>
      <c r="C27" s="4">
        <f aca="true" t="shared" si="18" ref="C27:C73">+B27+TIME(0,80,0)</f>
        <v>0.41319444444444453</v>
      </c>
      <c r="D27" s="3">
        <v>25</v>
      </c>
      <c r="E27" s="4">
        <v>0.427083333333333</v>
      </c>
      <c r="F27" s="4">
        <f t="shared" si="13"/>
        <v>0.4826388888888885</v>
      </c>
      <c r="G27" s="3">
        <v>25</v>
      </c>
      <c r="H27" s="4">
        <v>0.486111111111111</v>
      </c>
      <c r="I27" s="4">
        <f t="shared" si="9"/>
        <v>0.5416666666666665</v>
      </c>
      <c r="J27" s="3">
        <v>25</v>
      </c>
      <c r="K27" s="17">
        <v>0.6180555555555556</v>
      </c>
      <c r="L27" s="17">
        <f t="shared" si="11"/>
        <v>0.6736111111111112</v>
      </c>
      <c r="N27" s="30"/>
      <c r="O27" s="10">
        <f t="shared" si="14"/>
        <v>2480</v>
      </c>
      <c r="P27" s="10">
        <f t="shared" si="14"/>
        <v>2480</v>
      </c>
      <c r="Q27" s="10">
        <f>$AF$6+$AH$6*5</f>
        <v>2480</v>
      </c>
      <c r="R27" s="10">
        <f t="shared" si="17"/>
        <v>2400</v>
      </c>
      <c r="S27" s="10">
        <f t="shared" si="17"/>
        <v>2400</v>
      </c>
      <c r="T27" s="10">
        <f>$AF$6+$AH$6*4</f>
        <v>2400</v>
      </c>
      <c r="U27" s="10">
        <f t="shared" si="16"/>
        <v>2240</v>
      </c>
      <c r="V27" s="7">
        <v>0</v>
      </c>
      <c r="W27" s="7">
        <v>0</v>
      </c>
      <c r="X27" s="7">
        <v>0</v>
      </c>
      <c r="Y27" s="7">
        <v>0</v>
      </c>
      <c r="Z27" s="5" t="str">
        <f>+Z12</f>
        <v>복사골문화</v>
      </c>
      <c r="AA27" s="6"/>
      <c r="AB27" s="6"/>
    </row>
    <row r="28" spans="1:28" ht="17.25">
      <c r="A28" s="23"/>
      <c r="B28" s="4">
        <v>0.368055555555556</v>
      </c>
      <c r="C28" s="4">
        <f t="shared" si="18"/>
        <v>0.4236111111111116</v>
      </c>
      <c r="D28" s="3">
        <v>26</v>
      </c>
      <c r="E28" s="4">
        <v>0.440972222222221</v>
      </c>
      <c r="F28" s="4">
        <f t="shared" si="13"/>
        <v>0.49652777777777657</v>
      </c>
      <c r="G28" s="3">
        <v>26</v>
      </c>
      <c r="H28" s="4">
        <v>0.5</v>
      </c>
      <c r="I28" s="4">
        <f t="shared" si="9"/>
        <v>0.5555555555555556</v>
      </c>
      <c r="J28" s="3">
        <v>26</v>
      </c>
      <c r="K28" s="17">
        <v>0.6354166666666666</v>
      </c>
      <c r="L28" s="17">
        <f t="shared" si="11"/>
        <v>0.6909722222222222</v>
      </c>
      <c r="N28" s="30"/>
      <c r="O28" s="10">
        <f t="shared" si="14"/>
        <v>2480</v>
      </c>
      <c r="P28" s="10">
        <f t="shared" si="14"/>
        <v>2480</v>
      </c>
      <c r="Q28" s="10">
        <f>$AF$6+$AH$6*5</f>
        <v>2480</v>
      </c>
      <c r="R28" s="10">
        <f t="shared" si="17"/>
        <v>2400</v>
      </c>
      <c r="S28" s="10">
        <f t="shared" si="17"/>
        <v>2400</v>
      </c>
      <c r="T28" s="10">
        <f>$AF$6+$AH$6*4</f>
        <v>2400</v>
      </c>
      <c r="U28" s="10">
        <f t="shared" si="16"/>
        <v>2240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5" t="str">
        <f>+AA13</f>
        <v>반달마을</v>
      </c>
      <c r="AB28" s="6"/>
    </row>
    <row r="29" spans="1:28" ht="17.25">
      <c r="A29" s="23"/>
      <c r="B29" s="4">
        <v>0.378472222222222</v>
      </c>
      <c r="C29" s="4">
        <f t="shared" si="18"/>
        <v>0.43402777777777757</v>
      </c>
      <c r="D29" s="3">
        <v>27</v>
      </c>
      <c r="E29" s="4">
        <v>0.45486111111111</v>
      </c>
      <c r="F29" s="4">
        <f t="shared" si="13"/>
        <v>0.5104166666666655</v>
      </c>
      <c r="G29" s="3">
        <v>27</v>
      </c>
      <c r="H29" s="4">
        <v>0.517361111111111</v>
      </c>
      <c r="I29" s="4">
        <f t="shared" si="9"/>
        <v>0.5729166666666666</v>
      </c>
      <c r="J29" s="3">
        <v>27</v>
      </c>
      <c r="K29" s="17">
        <v>0.6527777777777778</v>
      </c>
      <c r="L29" s="17">
        <f t="shared" si="11"/>
        <v>0.7083333333333334</v>
      </c>
      <c r="N29" s="31"/>
      <c r="O29" s="10">
        <f t="shared" si="14"/>
        <v>2480</v>
      </c>
      <c r="P29" s="10">
        <f t="shared" si="14"/>
        <v>2480</v>
      </c>
      <c r="Q29" s="10">
        <f>$AF$6+$AH$6*5</f>
        <v>2480</v>
      </c>
      <c r="R29" s="10">
        <f>$AF$6+$AH$6*5</f>
        <v>2480</v>
      </c>
      <c r="S29" s="10">
        <f>$AF$6+$AH$6*4</f>
        <v>2400</v>
      </c>
      <c r="T29" s="10">
        <f>$AF$6+$AH$6*4</f>
        <v>2400</v>
      </c>
      <c r="U29" s="10">
        <f t="shared" si="16"/>
        <v>2240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f>+$AF$6</f>
        <v>2080</v>
      </c>
      <c r="AB29" s="5" t="str">
        <f>+AB14</f>
        <v>송내역남부</v>
      </c>
    </row>
    <row r="30" spans="1:12" ht="17.25">
      <c r="A30" s="23"/>
      <c r="B30" s="4">
        <v>0.388888888888889</v>
      </c>
      <c r="C30" s="4">
        <f t="shared" si="18"/>
        <v>0.44444444444444453</v>
      </c>
      <c r="D30" s="3">
        <v>28</v>
      </c>
      <c r="E30" s="4">
        <v>0.468749999999998</v>
      </c>
      <c r="F30" s="4">
        <f t="shared" si="13"/>
        <v>0.5243055555555536</v>
      </c>
      <c r="G30" s="3">
        <v>28</v>
      </c>
      <c r="H30" s="4">
        <v>0.5347222222222222</v>
      </c>
      <c r="I30" s="4">
        <f t="shared" si="9"/>
        <v>0.5902777777777778</v>
      </c>
      <c r="J30" s="3">
        <v>28</v>
      </c>
      <c r="K30" s="17">
        <v>0.6701388888888888</v>
      </c>
      <c r="L30" s="17">
        <f t="shared" si="11"/>
        <v>0.7256944444444444</v>
      </c>
    </row>
    <row r="31" spans="1:28" ht="17.25" customHeight="1">
      <c r="A31" s="23"/>
      <c r="B31" s="4">
        <v>0.399305555555556</v>
      </c>
      <c r="C31" s="4">
        <f t="shared" si="18"/>
        <v>0.4548611111111116</v>
      </c>
      <c r="D31" s="3">
        <v>29</v>
      </c>
      <c r="E31" s="4">
        <v>0.482638888888887</v>
      </c>
      <c r="F31" s="4">
        <f t="shared" si="13"/>
        <v>0.5381944444444425</v>
      </c>
      <c r="G31" s="3">
        <v>29</v>
      </c>
      <c r="H31" s="4">
        <v>0.548611111111111</v>
      </c>
      <c r="I31" s="4">
        <f t="shared" si="9"/>
        <v>0.6041666666666666</v>
      </c>
      <c r="J31" s="3">
        <v>29</v>
      </c>
      <c r="K31" s="17">
        <v>0.6875</v>
      </c>
      <c r="L31" s="17">
        <f t="shared" si="11"/>
        <v>0.7430555555555556</v>
      </c>
      <c r="N31" s="29" t="s">
        <v>9</v>
      </c>
      <c r="O31" s="5" t="str">
        <f>+O1</f>
        <v>분당오리역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7.25">
      <c r="A32" s="23"/>
      <c r="B32" s="4">
        <v>0.409722222222223</v>
      </c>
      <c r="C32" s="4">
        <f t="shared" si="18"/>
        <v>0.46527777777777857</v>
      </c>
      <c r="D32" s="3">
        <v>30</v>
      </c>
      <c r="E32" s="4">
        <v>0.4930555555555556</v>
      </c>
      <c r="F32" s="4">
        <f t="shared" si="13"/>
        <v>0.5486111111111112</v>
      </c>
      <c r="G32" s="3">
        <v>30</v>
      </c>
      <c r="H32" s="4">
        <v>0.5625</v>
      </c>
      <c r="I32" s="4">
        <f t="shared" si="9"/>
        <v>0.6180555555555556</v>
      </c>
      <c r="J32" s="3">
        <v>30</v>
      </c>
      <c r="K32" s="17">
        <v>0.7083333333333334</v>
      </c>
      <c r="L32" s="17">
        <f t="shared" si="11"/>
        <v>0.763888888888889</v>
      </c>
      <c r="N32" s="30"/>
      <c r="O32" s="7">
        <f>+$AF$7</f>
        <v>1900</v>
      </c>
      <c r="P32" s="5" t="str">
        <f>+P2</f>
        <v>분당미금역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7.25">
      <c r="A33" s="23"/>
      <c r="B33" s="4">
        <v>0.42013888888889</v>
      </c>
      <c r="C33" s="4">
        <f t="shared" si="18"/>
        <v>0.47569444444444553</v>
      </c>
      <c r="D33" s="3">
        <v>31</v>
      </c>
      <c r="E33" s="4">
        <v>0.503472222222224</v>
      </c>
      <c r="F33" s="4">
        <f t="shared" si="13"/>
        <v>0.5590277777777796</v>
      </c>
      <c r="G33" s="3">
        <v>31</v>
      </c>
      <c r="H33" s="4">
        <v>0.576388888888889</v>
      </c>
      <c r="I33" s="4">
        <f t="shared" si="9"/>
        <v>0.6319444444444445</v>
      </c>
      <c r="J33" s="3">
        <v>31</v>
      </c>
      <c r="K33" s="17">
        <v>0.7291666666666666</v>
      </c>
      <c r="L33" s="17">
        <f t="shared" si="11"/>
        <v>0.7847222222222222</v>
      </c>
      <c r="N33" s="30"/>
      <c r="O33" s="7">
        <v>0</v>
      </c>
      <c r="P33" s="7">
        <v>0</v>
      </c>
      <c r="Q33" s="5" t="str">
        <f>+Q3</f>
        <v>분당정자역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7.25">
      <c r="A34" s="23"/>
      <c r="B34" s="4">
        <v>0.430555555555557</v>
      </c>
      <c r="C34" s="4">
        <f t="shared" si="18"/>
        <v>0.4861111111111126</v>
      </c>
      <c r="D34" s="3">
        <v>32</v>
      </c>
      <c r="E34" s="4">
        <v>0.513888888888893</v>
      </c>
      <c r="F34" s="4">
        <f t="shared" si="13"/>
        <v>0.5694444444444485</v>
      </c>
      <c r="G34" s="3">
        <v>32</v>
      </c>
      <c r="H34" s="4">
        <v>0.590277777777778</v>
      </c>
      <c r="I34" s="4">
        <f t="shared" si="9"/>
        <v>0.6458333333333336</v>
      </c>
      <c r="J34" s="3">
        <v>32</v>
      </c>
      <c r="K34" s="17">
        <v>0.75</v>
      </c>
      <c r="L34" s="17">
        <f t="shared" si="11"/>
        <v>0.8055555555555556</v>
      </c>
      <c r="N34" s="30"/>
      <c r="O34" s="7">
        <v>0</v>
      </c>
      <c r="P34" s="7">
        <v>0</v>
      </c>
      <c r="Q34" s="7">
        <v>0</v>
      </c>
      <c r="R34" s="5" t="str">
        <f>+R4</f>
        <v>분당수내역</v>
      </c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7.25">
      <c r="A35" s="23"/>
      <c r="B35" s="4">
        <v>0.440972222222224</v>
      </c>
      <c r="C35" s="4">
        <f t="shared" si="18"/>
        <v>0.49652777777777957</v>
      </c>
      <c r="D35" s="3">
        <v>33</v>
      </c>
      <c r="E35" s="4">
        <v>0.524305555555561</v>
      </c>
      <c r="F35" s="4">
        <f t="shared" si="13"/>
        <v>0.5798611111111166</v>
      </c>
      <c r="G35" s="3">
        <v>33</v>
      </c>
      <c r="H35" s="4">
        <v>0.604166666666666</v>
      </c>
      <c r="I35" s="4">
        <f t="shared" si="9"/>
        <v>0.6597222222222215</v>
      </c>
      <c r="J35" s="3">
        <v>33</v>
      </c>
      <c r="K35" s="17">
        <v>0.7673611111111112</v>
      </c>
      <c r="L35" s="17">
        <f t="shared" si="11"/>
        <v>0.8229166666666667</v>
      </c>
      <c r="N35" s="30"/>
      <c r="O35" s="7">
        <v>0</v>
      </c>
      <c r="P35" s="7">
        <v>0</v>
      </c>
      <c r="Q35" s="7">
        <v>0</v>
      </c>
      <c r="R35" s="7">
        <v>0</v>
      </c>
      <c r="S35" s="5" t="str">
        <f>+S5</f>
        <v>이매촌한신</v>
      </c>
      <c r="T35" s="6"/>
      <c r="U35" s="6"/>
      <c r="V35" s="6"/>
      <c r="W35" s="6"/>
      <c r="X35" s="6"/>
      <c r="Y35" s="6"/>
      <c r="Z35" s="6"/>
      <c r="AA35" s="6"/>
      <c r="AB35" s="6"/>
    </row>
    <row r="36" spans="1:28" ht="17.25">
      <c r="A36" s="23"/>
      <c r="B36" s="4">
        <v>0.451388888888891</v>
      </c>
      <c r="C36" s="4">
        <f t="shared" si="18"/>
        <v>0.5069444444444465</v>
      </c>
      <c r="D36" s="3">
        <v>34</v>
      </c>
      <c r="E36" s="4">
        <v>0.5368055555555555</v>
      </c>
      <c r="F36" s="4">
        <f t="shared" si="13"/>
        <v>0.5923611111111111</v>
      </c>
      <c r="G36" s="3">
        <v>34</v>
      </c>
      <c r="H36" s="4">
        <v>0.618055555555555</v>
      </c>
      <c r="I36" s="4">
        <f t="shared" si="9"/>
        <v>0.6736111111111106</v>
      </c>
      <c r="J36" s="3">
        <v>34</v>
      </c>
      <c r="K36" s="17">
        <v>0.7847222222222222</v>
      </c>
      <c r="L36" s="17">
        <f>+K36+TIME(0,100,0)</f>
        <v>0.8541666666666666</v>
      </c>
      <c r="N36" s="30"/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5" t="str">
        <f>+T6</f>
        <v>현대판교점</v>
      </c>
      <c r="U36" s="6"/>
      <c r="V36" s="6"/>
      <c r="W36" s="6"/>
      <c r="X36" s="6"/>
      <c r="Y36" s="6"/>
      <c r="Z36" s="6"/>
      <c r="AA36" s="6"/>
      <c r="AB36" s="6"/>
    </row>
    <row r="37" spans="1:28" ht="17.25">
      <c r="A37" s="23"/>
      <c r="B37" s="4">
        <v>0.461805555555558</v>
      </c>
      <c r="C37" s="4">
        <f t="shared" si="18"/>
        <v>0.5173611111111136</v>
      </c>
      <c r="D37" s="3">
        <v>35</v>
      </c>
      <c r="E37" s="4">
        <v>0.54930555555555</v>
      </c>
      <c r="F37" s="4">
        <f t="shared" si="13"/>
        <v>0.6048611111111056</v>
      </c>
      <c r="G37" s="3">
        <v>35</v>
      </c>
      <c r="H37" s="4">
        <v>0.631944444444444</v>
      </c>
      <c r="I37" s="4">
        <f t="shared" si="9"/>
        <v>0.6874999999999996</v>
      </c>
      <c r="J37" s="3">
        <v>35</v>
      </c>
      <c r="K37" s="16">
        <v>0.8125</v>
      </c>
      <c r="L37" s="16"/>
      <c r="N37" s="30"/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5" t="str">
        <f>+U7</f>
        <v>의왕청계tg</v>
      </c>
      <c r="V37" s="6"/>
      <c r="W37" s="6"/>
      <c r="X37" s="6"/>
      <c r="Y37" s="6"/>
      <c r="Z37" s="6"/>
      <c r="AA37" s="6"/>
      <c r="AB37" s="6"/>
    </row>
    <row r="38" spans="1:28" ht="17.25">
      <c r="A38" s="23"/>
      <c r="B38" s="4">
        <v>0.472222222222225</v>
      </c>
      <c r="C38" s="4">
        <f t="shared" si="18"/>
        <v>0.5277777777777806</v>
      </c>
      <c r="D38" s="3">
        <v>36</v>
      </c>
      <c r="E38" s="4">
        <v>0.561805555555545</v>
      </c>
      <c r="F38" s="4">
        <f t="shared" si="13"/>
        <v>0.6173611111111006</v>
      </c>
      <c r="G38" s="3">
        <v>36</v>
      </c>
      <c r="H38" s="4">
        <v>0.645833333333333</v>
      </c>
      <c r="I38" s="4">
        <f t="shared" si="9"/>
        <v>0.7013888888888886</v>
      </c>
      <c r="J38" s="3">
        <v>36</v>
      </c>
      <c r="K38" s="17">
        <v>0.833333333333333</v>
      </c>
      <c r="L38" s="17">
        <f>+K38+TIME(0,75,0)</f>
        <v>0.8854166666666664</v>
      </c>
      <c r="N38" s="30"/>
      <c r="O38" s="10">
        <f>$AF$7+$AH$7*3</f>
        <v>2050</v>
      </c>
      <c r="P38" s="10">
        <f>$AF$7+$AH$7*3</f>
        <v>2050</v>
      </c>
      <c r="Q38" s="10">
        <f>$AF$7+$AH$7*2</f>
        <v>2000</v>
      </c>
      <c r="R38" s="10">
        <f>$AF$7+$AH$7*2</f>
        <v>2000</v>
      </c>
      <c r="S38" s="10">
        <f>$AF$7+$AH$7*2</f>
        <v>2000</v>
      </c>
      <c r="T38" s="10">
        <f>$AF$7+$AH$7*1</f>
        <v>1950</v>
      </c>
      <c r="U38" s="7">
        <v>0</v>
      </c>
      <c r="V38" s="5" t="str">
        <f>+V8</f>
        <v>시흥TG</v>
      </c>
      <c r="W38" s="6"/>
      <c r="X38" s="6"/>
      <c r="Y38" s="6"/>
      <c r="Z38" s="6"/>
      <c r="AA38" s="6"/>
      <c r="AB38" s="6"/>
    </row>
    <row r="39" spans="1:28" ht="17.25">
      <c r="A39" s="23"/>
      <c r="B39" s="4">
        <v>0.482638888888892</v>
      </c>
      <c r="C39" s="4">
        <f t="shared" si="18"/>
        <v>0.5381944444444475</v>
      </c>
      <c r="D39" s="3">
        <v>37</v>
      </c>
      <c r="E39" s="4">
        <v>0.574305555555539</v>
      </c>
      <c r="F39" s="4">
        <f t="shared" si="13"/>
        <v>0.6298611111110946</v>
      </c>
      <c r="G39" s="3">
        <v>37</v>
      </c>
      <c r="H39" s="4">
        <v>0.659722222222222</v>
      </c>
      <c r="I39" s="4">
        <f aca="true" t="shared" si="19" ref="I39:I44">+H39+TIME(0,80,0)</f>
        <v>0.7152777777777776</v>
      </c>
      <c r="J39" s="3">
        <v>37</v>
      </c>
      <c r="K39" s="17">
        <v>0.8541666666666666</v>
      </c>
      <c r="L39" s="17">
        <f>+K39+TIME(0,90,0)</f>
        <v>0.9166666666666666</v>
      </c>
      <c r="N39" s="30"/>
      <c r="O39" s="10">
        <f aca="true" t="shared" si="20" ref="O39:P44">$AF$7+$AH$7*5</f>
        <v>2150</v>
      </c>
      <c r="P39" s="10">
        <f t="shared" si="20"/>
        <v>2150</v>
      </c>
      <c r="Q39" s="10">
        <f aca="true" t="shared" si="21" ref="Q39:S40">$AF$7+$AH$7*4</f>
        <v>2100</v>
      </c>
      <c r="R39" s="10">
        <f t="shared" si="21"/>
        <v>2100</v>
      </c>
      <c r="S39" s="10">
        <f t="shared" si="21"/>
        <v>2100</v>
      </c>
      <c r="T39" s="10">
        <f>$AF$7+$AH$7*3</f>
        <v>2050</v>
      </c>
      <c r="U39" s="10">
        <f aca="true" t="shared" si="22" ref="U39:U44">$AF$7+$AH$7*2</f>
        <v>2000</v>
      </c>
      <c r="V39" s="7">
        <v>0</v>
      </c>
      <c r="W39" s="5" t="str">
        <f>+W9</f>
        <v>상동역</v>
      </c>
      <c r="X39" s="6"/>
      <c r="Y39" s="6"/>
      <c r="Z39" s="6"/>
      <c r="AA39" s="6"/>
      <c r="AB39" s="6"/>
    </row>
    <row r="40" spans="1:28" ht="17.25">
      <c r="A40" s="23"/>
      <c r="B40" s="4">
        <v>0.4909722222222222</v>
      </c>
      <c r="C40" s="4">
        <f t="shared" si="18"/>
        <v>0.5465277777777777</v>
      </c>
      <c r="D40" s="3">
        <v>38</v>
      </c>
      <c r="E40" s="4">
        <v>0.586805555555534</v>
      </c>
      <c r="F40" s="4">
        <f t="shared" si="13"/>
        <v>0.6423611111110896</v>
      </c>
      <c r="G40" s="3">
        <v>38</v>
      </c>
      <c r="H40" s="4">
        <v>0.67361111111111</v>
      </c>
      <c r="I40" s="4">
        <f t="shared" si="19"/>
        <v>0.7291666666666656</v>
      </c>
      <c r="J40" s="3">
        <v>38</v>
      </c>
      <c r="K40" s="16">
        <v>0.875</v>
      </c>
      <c r="L40" s="16"/>
      <c r="N40" s="30"/>
      <c r="O40" s="10">
        <f t="shared" si="20"/>
        <v>2150</v>
      </c>
      <c r="P40" s="10">
        <f t="shared" si="20"/>
        <v>2150</v>
      </c>
      <c r="Q40" s="10">
        <f t="shared" si="21"/>
        <v>2100</v>
      </c>
      <c r="R40" s="10">
        <f t="shared" si="21"/>
        <v>2100</v>
      </c>
      <c r="S40" s="10">
        <f t="shared" si="21"/>
        <v>2100</v>
      </c>
      <c r="T40" s="10">
        <f>$AF$7+$AH$7*4</f>
        <v>2100</v>
      </c>
      <c r="U40" s="10">
        <f t="shared" si="22"/>
        <v>2000</v>
      </c>
      <c r="V40" s="7">
        <v>0</v>
      </c>
      <c r="W40" s="7">
        <v>0</v>
      </c>
      <c r="X40" s="5" t="str">
        <f>+X10</f>
        <v>부천소풍tr</v>
      </c>
      <c r="Y40" s="6"/>
      <c r="Z40" s="6"/>
      <c r="AA40" s="6"/>
      <c r="AB40" s="6"/>
    </row>
    <row r="41" spans="1:28" ht="17.25">
      <c r="A41" s="23"/>
      <c r="B41" s="4">
        <v>0.499305555555552</v>
      </c>
      <c r="C41" s="4">
        <f t="shared" si="18"/>
        <v>0.5548611111111076</v>
      </c>
      <c r="D41" s="3">
        <v>39</v>
      </c>
      <c r="E41" s="4">
        <v>0.6006944444444444</v>
      </c>
      <c r="F41" s="4">
        <f t="shared" si="13"/>
        <v>0.65625</v>
      </c>
      <c r="G41" s="3">
        <v>39</v>
      </c>
      <c r="H41" s="4">
        <v>0.6909722222222222</v>
      </c>
      <c r="I41" s="4">
        <f t="shared" si="19"/>
        <v>0.7465277777777778</v>
      </c>
      <c r="J41" s="3">
        <v>39</v>
      </c>
      <c r="K41" s="17">
        <v>0.8958333333333334</v>
      </c>
      <c r="L41" s="17">
        <f>+K41+TIME(0,75,0)</f>
        <v>0.9479166666666667</v>
      </c>
      <c r="N41" s="30"/>
      <c r="O41" s="10">
        <f t="shared" si="20"/>
        <v>2150</v>
      </c>
      <c r="P41" s="10">
        <f t="shared" si="20"/>
        <v>2150</v>
      </c>
      <c r="Q41" s="10">
        <f>$AF$7+$AH$7*5</f>
        <v>2150</v>
      </c>
      <c r="R41" s="10">
        <f aca="true" t="shared" si="23" ref="R41:S43">$AF$7+$AH$7*4</f>
        <v>2100</v>
      </c>
      <c r="S41" s="10">
        <f t="shared" si="23"/>
        <v>2100</v>
      </c>
      <c r="T41" s="10">
        <f>$AF$7+$AH$7*4</f>
        <v>2100</v>
      </c>
      <c r="U41" s="10">
        <f t="shared" si="22"/>
        <v>2000</v>
      </c>
      <c r="V41" s="7">
        <v>0</v>
      </c>
      <c r="W41" s="7">
        <v>0</v>
      </c>
      <c r="X41" s="7">
        <v>0</v>
      </c>
      <c r="Y41" s="5" t="str">
        <f>+Y11</f>
        <v>하얀마을</v>
      </c>
      <c r="Z41" s="6"/>
      <c r="AA41" s="6"/>
      <c r="AB41" s="6"/>
    </row>
    <row r="42" spans="1:28" ht="17.25">
      <c r="A42" s="23"/>
      <c r="B42" s="4">
        <v>0.507638888888883</v>
      </c>
      <c r="C42" s="4">
        <f t="shared" si="18"/>
        <v>0.5631944444444386</v>
      </c>
      <c r="D42" s="3">
        <v>40</v>
      </c>
      <c r="E42" s="4">
        <v>0.6145833333333334</v>
      </c>
      <c r="F42" s="4">
        <f t="shared" si="13"/>
        <v>0.670138888888889</v>
      </c>
      <c r="G42" s="3">
        <v>40</v>
      </c>
      <c r="H42" s="4">
        <v>0.7083333333333334</v>
      </c>
      <c r="I42" s="4">
        <f t="shared" si="19"/>
        <v>0.763888888888889</v>
      </c>
      <c r="J42" s="3">
        <v>40</v>
      </c>
      <c r="K42" s="17">
        <v>0.9166666666666666</v>
      </c>
      <c r="L42" s="17">
        <f>+K42+TIME(0,90,0)</f>
        <v>0.9791666666666666</v>
      </c>
      <c r="N42" s="30"/>
      <c r="O42" s="10">
        <f t="shared" si="20"/>
        <v>2150</v>
      </c>
      <c r="P42" s="10">
        <f t="shared" si="20"/>
        <v>2150</v>
      </c>
      <c r="Q42" s="10">
        <f>$AF$7+$AH$7*5</f>
        <v>2150</v>
      </c>
      <c r="R42" s="10">
        <f t="shared" si="23"/>
        <v>2100</v>
      </c>
      <c r="S42" s="10">
        <f t="shared" si="23"/>
        <v>2100</v>
      </c>
      <c r="T42" s="10">
        <f>$AF$7+$AH$7*4</f>
        <v>2100</v>
      </c>
      <c r="U42" s="10">
        <f t="shared" si="22"/>
        <v>2000</v>
      </c>
      <c r="V42" s="7">
        <v>0</v>
      </c>
      <c r="W42" s="7">
        <v>0</v>
      </c>
      <c r="X42" s="7">
        <v>0</v>
      </c>
      <c r="Y42" s="7">
        <v>0</v>
      </c>
      <c r="Z42" s="5" t="str">
        <f>+Z12</f>
        <v>복사골문화</v>
      </c>
      <c r="AA42" s="6"/>
      <c r="AB42" s="6"/>
    </row>
    <row r="43" spans="1:28" ht="17.25">
      <c r="A43" s="23"/>
      <c r="B43" s="4">
        <v>0.515972222222213</v>
      </c>
      <c r="C43" s="4">
        <f t="shared" si="18"/>
        <v>0.5715277777777685</v>
      </c>
      <c r="D43" s="3">
        <v>41</v>
      </c>
      <c r="E43" s="4">
        <v>0.6284722222222222</v>
      </c>
      <c r="F43" s="4">
        <f t="shared" si="13"/>
        <v>0.6840277777777778</v>
      </c>
      <c r="G43" s="3">
        <v>41</v>
      </c>
      <c r="H43" s="4">
        <v>0.7256944444444445</v>
      </c>
      <c r="I43" s="4">
        <f t="shared" si="19"/>
        <v>0.7812500000000001</v>
      </c>
      <c r="J43" s="3">
        <v>41</v>
      </c>
      <c r="K43" s="16">
        <v>0.9479166666666666</v>
      </c>
      <c r="L43" s="16"/>
      <c r="N43" s="30"/>
      <c r="O43" s="10">
        <f t="shared" si="20"/>
        <v>2150</v>
      </c>
      <c r="P43" s="10">
        <f t="shared" si="20"/>
        <v>2150</v>
      </c>
      <c r="Q43" s="10">
        <f>$AF$7+$AH$7*5</f>
        <v>2150</v>
      </c>
      <c r="R43" s="10">
        <f t="shared" si="23"/>
        <v>2100</v>
      </c>
      <c r="S43" s="10">
        <f t="shared" si="23"/>
        <v>2100</v>
      </c>
      <c r="T43" s="10">
        <f>$AF$7+$AH$7*4</f>
        <v>2100</v>
      </c>
      <c r="U43" s="10">
        <f t="shared" si="22"/>
        <v>2000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5" t="str">
        <f>+AA13</f>
        <v>반달마을</v>
      </c>
      <c r="AB43" s="6"/>
    </row>
    <row r="44" spans="1:28" ht="17.25">
      <c r="A44" s="23"/>
      <c r="B44" s="4">
        <v>0.524305555555543</v>
      </c>
      <c r="C44" s="4">
        <f t="shared" si="18"/>
        <v>0.5798611111110986</v>
      </c>
      <c r="D44" s="3">
        <v>42</v>
      </c>
      <c r="E44" s="4">
        <v>0.6409722222222222</v>
      </c>
      <c r="F44" s="4">
        <f t="shared" si="13"/>
        <v>0.6965277777777777</v>
      </c>
      <c r="G44" s="3">
        <v>42</v>
      </c>
      <c r="H44" s="4">
        <v>0.7430555555555555</v>
      </c>
      <c r="I44" s="4">
        <f t="shared" si="19"/>
        <v>0.798611111111111</v>
      </c>
      <c r="J44" s="3">
        <v>42</v>
      </c>
      <c r="K44" s="16">
        <v>0.9791666666666666</v>
      </c>
      <c r="L44" s="16"/>
      <c r="N44" s="31"/>
      <c r="O44" s="10">
        <f t="shared" si="20"/>
        <v>2150</v>
      </c>
      <c r="P44" s="10">
        <f t="shared" si="20"/>
        <v>2150</v>
      </c>
      <c r="Q44" s="10">
        <f>$AF$7+$AH$7*5</f>
        <v>2150</v>
      </c>
      <c r="R44" s="10">
        <f>$AF$7+$AH$7*5</f>
        <v>2150</v>
      </c>
      <c r="S44" s="10">
        <f>$AF$7+$AH$7*4</f>
        <v>2100</v>
      </c>
      <c r="T44" s="10">
        <f>$AF$7+$AH$7*4</f>
        <v>2100</v>
      </c>
      <c r="U44" s="10">
        <f t="shared" si="22"/>
        <v>2000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f>+$AF$7</f>
        <v>1900</v>
      </c>
      <c r="AB44" s="5" t="str">
        <f>+AB14</f>
        <v>송내역남부</v>
      </c>
    </row>
    <row r="45" spans="1:12" ht="17.25">
      <c r="A45" s="23"/>
      <c r="B45" s="4">
        <v>0.532638888888873</v>
      </c>
      <c r="C45" s="4">
        <f t="shared" si="18"/>
        <v>0.5881944444444286</v>
      </c>
      <c r="D45" s="3">
        <v>43</v>
      </c>
      <c r="E45" s="4">
        <v>0.6527777777777778</v>
      </c>
      <c r="F45" s="4">
        <f t="shared" si="13"/>
        <v>0.7083333333333334</v>
      </c>
      <c r="G45" s="3">
        <v>43</v>
      </c>
      <c r="H45" s="4">
        <v>0.7604166666666666</v>
      </c>
      <c r="I45" s="4">
        <f>+H45+TIME(0,85,0)</f>
        <v>0.8194444444444444</v>
      </c>
      <c r="J45" s="3">
        <v>43</v>
      </c>
      <c r="K45" s="17"/>
      <c r="L45" s="17"/>
    </row>
    <row r="46" spans="1:12" ht="17.25">
      <c r="A46" s="23"/>
      <c r="B46" s="4">
        <v>0.5416666666666666</v>
      </c>
      <c r="C46" s="4">
        <f t="shared" si="18"/>
        <v>0.5972222222222222</v>
      </c>
      <c r="D46" s="3">
        <v>44</v>
      </c>
      <c r="E46" s="4">
        <v>0.6645833333333333</v>
      </c>
      <c r="F46" s="4">
        <f t="shared" si="13"/>
        <v>0.7201388888888889</v>
      </c>
      <c r="G46" s="3">
        <v>44</v>
      </c>
      <c r="H46" s="4">
        <v>0.7777777777777778</v>
      </c>
      <c r="I46" s="4">
        <f>+H46+TIME(0,90,0)</f>
        <v>0.8402777777777778</v>
      </c>
      <c r="J46" s="3">
        <v>44</v>
      </c>
      <c r="K46" s="17"/>
      <c r="L46" s="17"/>
    </row>
    <row r="47" spans="1:12" ht="17.25">
      <c r="A47" s="23"/>
      <c r="B47" s="4">
        <v>0.5499999999999999</v>
      </c>
      <c r="C47" s="4">
        <f t="shared" si="18"/>
        <v>0.6055555555555555</v>
      </c>
      <c r="D47" s="3">
        <v>45</v>
      </c>
      <c r="E47" s="4">
        <v>0.6770833333333334</v>
      </c>
      <c r="F47" s="4">
        <f t="shared" si="13"/>
        <v>0.732638888888889</v>
      </c>
      <c r="G47" s="3">
        <v>45</v>
      </c>
      <c r="H47" s="4">
        <v>0.795138888888889</v>
      </c>
      <c r="I47" s="4">
        <f>+H47+TIME(0,95,0)</f>
        <v>0.8611111111111112</v>
      </c>
      <c r="J47" s="3">
        <v>45</v>
      </c>
      <c r="K47" s="17"/>
      <c r="L47" s="17"/>
    </row>
    <row r="48" spans="1:12" ht="17.25">
      <c r="A48" s="23"/>
      <c r="B48" s="4">
        <v>0.558333333333333</v>
      </c>
      <c r="C48" s="4">
        <f t="shared" si="18"/>
        <v>0.6138888888888886</v>
      </c>
      <c r="D48" s="3">
        <v>46</v>
      </c>
      <c r="E48" s="4">
        <v>0.6909722222222222</v>
      </c>
      <c r="F48" s="4">
        <f t="shared" si="13"/>
        <v>0.7465277777777778</v>
      </c>
      <c r="G48" s="3">
        <v>46</v>
      </c>
      <c r="H48" s="16">
        <v>0.8125</v>
      </c>
      <c r="I48" s="16"/>
      <c r="J48" s="3">
        <v>46</v>
      </c>
      <c r="K48" s="17"/>
      <c r="L48" s="17"/>
    </row>
    <row r="49" spans="1:12" ht="17.25">
      <c r="A49" s="23"/>
      <c r="B49" s="4">
        <v>0.566666666666667</v>
      </c>
      <c r="C49" s="4">
        <f t="shared" si="18"/>
        <v>0.6222222222222226</v>
      </c>
      <c r="D49" s="3">
        <v>47</v>
      </c>
      <c r="E49" s="4">
        <v>0.7048611111111112</v>
      </c>
      <c r="F49" s="4">
        <f t="shared" si="13"/>
        <v>0.7604166666666667</v>
      </c>
      <c r="G49" s="3">
        <v>47</v>
      </c>
      <c r="H49" s="4">
        <v>0.829861111111111</v>
      </c>
      <c r="I49" s="4">
        <f>+H49+TIME(0,80,0)</f>
        <v>0.8854166666666666</v>
      </c>
      <c r="J49" s="3">
        <v>47</v>
      </c>
      <c r="K49" s="17"/>
      <c r="L49" s="17"/>
    </row>
    <row r="50" spans="1:12" ht="17.25">
      <c r="A50" s="23"/>
      <c r="B50" s="4">
        <v>0.575</v>
      </c>
      <c r="C50" s="4">
        <f t="shared" si="18"/>
        <v>0.6305555555555555</v>
      </c>
      <c r="D50" s="3">
        <v>48</v>
      </c>
      <c r="E50" s="4">
        <v>0.71875</v>
      </c>
      <c r="F50" s="4">
        <f t="shared" si="13"/>
        <v>0.7743055555555556</v>
      </c>
      <c r="G50" s="3">
        <v>48</v>
      </c>
      <c r="H50" s="4">
        <v>0.847222222222222</v>
      </c>
      <c r="I50" s="4">
        <f>+H50+TIME(0,90,0)</f>
        <v>0.909722222222222</v>
      </c>
      <c r="J50" s="3">
        <v>48</v>
      </c>
      <c r="K50" s="17"/>
      <c r="L50" s="17"/>
    </row>
    <row r="51" spans="1:12" ht="17.25">
      <c r="A51" s="23"/>
      <c r="B51" s="4">
        <v>0.5847222222222223</v>
      </c>
      <c r="C51" s="4">
        <f t="shared" si="18"/>
        <v>0.6402777777777778</v>
      </c>
      <c r="D51" s="3">
        <v>49</v>
      </c>
      <c r="E51" s="4">
        <v>0.7291666666666666</v>
      </c>
      <c r="F51" s="4">
        <f t="shared" si="13"/>
        <v>0.7847222222222222</v>
      </c>
      <c r="G51" s="3">
        <v>49</v>
      </c>
      <c r="H51" s="16">
        <v>0.864583333333334</v>
      </c>
      <c r="I51" s="16"/>
      <c r="J51" s="3">
        <v>49</v>
      </c>
      <c r="K51" s="17"/>
      <c r="L51" s="17"/>
    </row>
    <row r="52" spans="1:12" ht="17.25">
      <c r="A52" s="23"/>
      <c r="B52" s="4">
        <v>0.5944444444444444</v>
      </c>
      <c r="C52" s="4">
        <f t="shared" si="18"/>
        <v>0.65</v>
      </c>
      <c r="D52" s="3">
        <v>50</v>
      </c>
      <c r="E52" s="4">
        <v>0.7395833333333334</v>
      </c>
      <c r="F52" s="4">
        <f t="shared" si="13"/>
        <v>0.795138888888889</v>
      </c>
      <c r="G52" s="3">
        <v>50</v>
      </c>
      <c r="H52" s="4">
        <v>0.881944444444445</v>
      </c>
      <c r="I52" s="4">
        <f>+H52+TIME(0,75,0)</f>
        <v>0.9340277777777783</v>
      </c>
      <c r="J52" s="3">
        <v>50</v>
      </c>
      <c r="K52" s="17"/>
      <c r="L52" s="17"/>
    </row>
    <row r="53" spans="1:12" ht="17.25">
      <c r="A53" s="23"/>
      <c r="B53" s="4">
        <v>0.6041666666666666</v>
      </c>
      <c r="C53" s="4">
        <f t="shared" si="18"/>
        <v>0.6597222222222222</v>
      </c>
      <c r="D53" s="3">
        <v>51</v>
      </c>
      <c r="E53" s="4">
        <v>0.75</v>
      </c>
      <c r="F53" s="4">
        <f t="shared" si="13"/>
        <v>0.8055555555555556</v>
      </c>
      <c r="G53" s="3">
        <v>51</v>
      </c>
      <c r="H53" s="4">
        <v>0.899305555555556</v>
      </c>
      <c r="I53" s="4">
        <f>+H53+TIME(0,85,0)</f>
        <v>0.9583333333333338</v>
      </c>
      <c r="J53" s="3">
        <v>51</v>
      </c>
      <c r="K53" s="17"/>
      <c r="L53" s="17"/>
    </row>
    <row r="54" spans="1:12" ht="17.25">
      <c r="A54" s="23"/>
      <c r="B54" s="4">
        <v>0.613888888888889</v>
      </c>
      <c r="C54" s="4">
        <f t="shared" si="18"/>
        <v>0.6694444444444446</v>
      </c>
      <c r="D54" s="3">
        <v>52</v>
      </c>
      <c r="E54" s="4">
        <v>0.7604166666666666</v>
      </c>
      <c r="F54" s="4">
        <f>+E54+TIME(0,85,0)</f>
        <v>0.8194444444444444</v>
      </c>
      <c r="G54" s="3">
        <v>52</v>
      </c>
      <c r="H54" s="4">
        <v>0.916666666666667</v>
      </c>
      <c r="I54" s="4">
        <f>+H54+TIME(0,90,0)</f>
        <v>0.979166666666667</v>
      </c>
      <c r="J54" s="3">
        <v>52</v>
      </c>
      <c r="K54" s="17"/>
      <c r="L54" s="17"/>
    </row>
    <row r="55" spans="1:12" ht="17.25">
      <c r="A55" s="23"/>
      <c r="B55" s="4">
        <v>0.623611111111111</v>
      </c>
      <c r="C55" s="4">
        <f t="shared" si="18"/>
        <v>0.6791666666666666</v>
      </c>
      <c r="D55" s="3">
        <v>53</v>
      </c>
      <c r="E55" s="4">
        <v>0.7708333333333334</v>
      </c>
      <c r="F55" s="4">
        <f>+E55+TIME(0,85,0)</f>
        <v>0.8298611111111112</v>
      </c>
      <c r="G55" s="3">
        <v>53</v>
      </c>
      <c r="H55" s="16">
        <v>0.9375</v>
      </c>
      <c r="I55" s="16"/>
      <c r="J55" s="3">
        <v>53</v>
      </c>
      <c r="K55" s="17"/>
      <c r="L55" s="17"/>
    </row>
    <row r="56" spans="1:12" ht="17.25">
      <c r="A56" s="23"/>
      <c r="B56" s="4">
        <v>0.633333333333333</v>
      </c>
      <c r="C56" s="4">
        <f t="shared" si="18"/>
        <v>0.6888888888888886</v>
      </c>
      <c r="D56" s="3">
        <v>54</v>
      </c>
      <c r="E56" s="4">
        <v>0.78125</v>
      </c>
      <c r="F56" s="4">
        <f>+E56+TIME(0,85,0)</f>
        <v>0.8402777777777778</v>
      </c>
      <c r="G56" s="3">
        <v>54</v>
      </c>
      <c r="H56" s="16">
        <v>0.9583333333333334</v>
      </c>
      <c r="I56" s="16"/>
      <c r="J56" s="3">
        <v>54</v>
      </c>
      <c r="K56" s="17"/>
      <c r="L56" s="17"/>
    </row>
    <row r="57" spans="1:12" ht="17.25">
      <c r="A57" s="23"/>
      <c r="B57" s="4">
        <v>0.643055555555555</v>
      </c>
      <c r="C57" s="4">
        <f t="shared" si="18"/>
        <v>0.6986111111111106</v>
      </c>
      <c r="D57" s="3">
        <v>55</v>
      </c>
      <c r="E57" s="4">
        <v>0.7916666666666666</v>
      </c>
      <c r="F57" s="4">
        <f>+E57+TIME(0,90,0)</f>
        <v>0.8541666666666666</v>
      </c>
      <c r="G57" s="3">
        <v>55</v>
      </c>
      <c r="H57" s="16">
        <v>0.9791666666666666</v>
      </c>
      <c r="I57" s="16"/>
      <c r="J57" s="3">
        <v>55</v>
      </c>
      <c r="K57" s="17"/>
      <c r="L57" s="17"/>
    </row>
    <row r="58" spans="1:12" ht="17.25">
      <c r="A58" s="23"/>
      <c r="B58" s="4">
        <v>0.652777777777778</v>
      </c>
      <c r="C58" s="4">
        <f t="shared" si="18"/>
        <v>0.7083333333333336</v>
      </c>
      <c r="D58" s="3">
        <v>56</v>
      </c>
      <c r="E58" s="16">
        <v>0.8055555555555555</v>
      </c>
      <c r="F58" s="16"/>
      <c r="G58" s="3">
        <v>56</v>
      </c>
      <c r="H58" s="4"/>
      <c r="I58" s="4"/>
      <c r="J58" s="3">
        <v>56</v>
      </c>
      <c r="K58" s="17"/>
      <c r="L58" s="17"/>
    </row>
    <row r="59" spans="1:12" ht="17.25">
      <c r="A59" s="23"/>
      <c r="B59" s="4">
        <v>0.6631944444444444</v>
      </c>
      <c r="C59" s="4">
        <f t="shared" si="18"/>
        <v>0.71875</v>
      </c>
      <c r="D59" s="3">
        <v>57</v>
      </c>
      <c r="E59" s="4">
        <v>0.819444444444444</v>
      </c>
      <c r="F59" s="4">
        <f>+E59+TIME(0,80,0)</f>
        <v>0.8749999999999996</v>
      </c>
      <c r="G59" s="3">
        <v>57</v>
      </c>
      <c r="H59" s="4"/>
      <c r="I59" s="4"/>
      <c r="J59" s="3">
        <v>57</v>
      </c>
      <c r="K59" s="17"/>
      <c r="L59" s="17"/>
    </row>
    <row r="60" spans="1:12" ht="17.25">
      <c r="A60" s="23"/>
      <c r="B60" s="4">
        <v>0.673611111111111</v>
      </c>
      <c r="C60" s="4">
        <f t="shared" si="18"/>
        <v>0.7291666666666666</v>
      </c>
      <c r="D60" s="3">
        <v>58</v>
      </c>
      <c r="E60" s="16">
        <v>0.833333333333333</v>
      </c>
      <c r="F60" s="16"/>
      <c r="G60" s="3">
        <v>58</v>
      </c>
      <c r="H60" s="4"/>
      <c r="I60" s="4"/>
      <c r="J60" s="3">
        <v>58</v>
      </c>
      <c r="K60" s="17"/>
      <c r="L60" s="17"/>
    </row>
    <row r="61" spans="1:12" ht="17.25">
      <c r="A61" s="23"/>
      <c r="B61" s="4">
        <v>0.684027777777777</v>
      </c>
      <c r="C61" s="4">
        <f t="shared" si="18"/>
        <v>0.7395833333333326</v>
      </c>
      <c r="D61" s="3">
        <v>59</v>
      </c>
      <c r="E61" s="4">
        <v>0.847222222222222</v>
      </c>
      <c r="F61" s="4">
        <f>+E61+TIME(0,70,0)</f>
        <v>0.8958333333333331</v>
      </c>
      <c r="G61" s="3">
        <v>59</v>
      </c>
      <c r="H61" s="4"/>
      <c r="I61" s="4"/>
      <c r="J61" s="3">
        <v>59</v>
      </c>
      <c r="K61" s="17"/>
      <c r="L61" s="17"/>
    </row>
    <row r="62" spans="1:12" ht="17.25">
      <c r="A62" s="23"/>
      <c r="B62" s="4">
        <v>0.694444444444444</v>
      </c>
      <c r="C62" s="4">
        <f t="shared" si="18"/>
        <v>0.7499999999999996</v>
      </c>
      <c r="D62" s="3">
        <v>60</v>
      </c>
      <c r="E62" s="16">
        <v>0.861111111111111</v>
      </c>
      <c r="F62" s="16"/>
      <c r="G62" s="3">
        <v>60</v>
      </c>
      <c r="H62" s="4"/>
      <c r="I62" s="4"/>
      <c r="J62" s="3">
        <v>60</v>
      </c>
      <c r="K62" s="17"/>
      <c r="L62" s="17"/>
    </row>
    <row r="63" spans="1:12" ht="17.25">
      <c r="A63" s="23"/>
      <c r="B63" s="4">
        <v>0.70486111111111</v>
      </c>
      <c r="C63" s="4">
        <f t="shared" si="18"/>
        <v>0.7604166666666656</v>
      </c>
      <c r="D63" s="3">
        <v>61</v>
      </c>
      <c r="E63" s="4">
        <v>0.8784722222222222</v>
      </c>
      <c r="F63" s="4">
        <f>+E63+TIME(0,85,0)</f>
        <v>0.9375</v>
      </c>
      <c r="G63" s="3">
        <v>61</v>
      </c>
      <c r="H63" s="4"/>
      <c r="I63" s="4"/>
      <c r="J63" s="3">
        <v>61</v>
      </c>
      <c r="K63" s="17"/>
      <c r="L63" s="17"/>
    </row>
    <row r="64" spans="1:12" ht="17.25">
      <c r="A64" s="23"/>
      <c r="B64" s="4">
        <v>0.715277777777776</v>
      </c>
      <c r="C64" s="4">
        <f t="shared" si="18"/>
        <v>0.7708333333333316</v>
      </c>
      <c r="D64" s="3">
        <v>62</v>
      </c>
      <c r="E64" s="4">
        <v>0.8958333333333334</v>
      </c>
      <c r="F64" s="4">
        <f>+E64+TIME(0,90,0)</f>
        <v>0.9583333333333334</v>
      </c>
      <c r="G64" s="3">
        <v>62</v>
      </c>
      <c r="H64" s="4"/>
      <c r="I64" s="4"/>
      <c r="J64" s="3">
        <v>62</v>
      </c>
      <c r="K64" s="17"/>
      <c r="L64" s="17"/>
    </row>
    <row r="65" spans="1:12" ht="17.25">
      <c r="A65" s="23"/>
      <c r="B65" s="4">
        <v>0.7256944444444445</v>
      </c>
      <c r="C65" s="4">
        <f t="shared" si="18"/>
        <v>0.7812500000000001</v>
      </c>
      <c r="D65" s="3">
        <v>63</v>
      </c>
      <c r="E65" s="4">
        <v>0.9166666666666666</v>
      </c>
      <c r="F65" s="4">
        <f>+E65+TIME(0,90,0)</f>
        <v>0.9791666666666666</v>
      </c>
      <c r="G65" s="3">
        <v>63</v>
      </c>
      <c r="H65" s="4"/>
      <c r="I65" s="4"/>
      <c r="J65" s="3">
        <v>63</v>
      </c>
      <c r="K65" s="17"/>
      <c r="L65" s="17"/>
    </row>
    <row r="66" spans="1:12" ht="17.25">
      <c r="A66" s="23"/>
      <c r="B66" s="4">
        <v>0.7361111111111112</v>
      </c>
      <c r="C66" s="4">
        <f t="shared" si="18"/>
        <v>0.7916666666666667</v>
      </c>
      <c r="D66" s="3">
        <v>64</v>
      </c>
      <c r="E66" s="16">
        <v>0.9375</v>
      </c>
      <c r="F66" s="16"/>
      <c r="G66" s="3">
        <v>64</v>
      </c>
      <c r="H66" s="4"/>
      <c r="I66" s="4"/>
      <c r="J66" s="3">
        <v>64</v>
      </c>
      <c r="K66" s="17"/>
      <c r="L66" s="17"/>
    </row>
    <row r="67" spans="1:12" ht="17.25">
      <c r="A67" s="23"/>
      <c r="B67" s="4">
        <v>0.7430555555555555</v>
      </c>
      <c r="C67" s="4">
        <f t="shared" si="18"/>
        <v>0.798611111111111</v>
      </c>
      <c r="D67" s="3">
        <v>65</v>
      </c>
      <c r="E67" s="16">
        <v>0.9583333333333334</v>
      </c>
      <c r="F67" s="16"/>
      <c r="G67" s="3">
        <v>65</v>
      </c>
      <c r="H67" s="4"/>
      <c r="I67" s="4"/>
      <c r="J67" s="3">
        <v>65</v>
      </c>
      <c r="K67" s="17"/>
      <c r="L67" s="17"/>
    </row>
    <row r="68" spans="1:12" ht="17.25">
      <c r="A68" s="23"/>
      <c r="B68" s="4">
        <v>0.75</v>
      </c>
      <c r="C68" s="4">
        <f t="shared" si="18"/>
        <v>0.8055555555555556</v>
      </c>
      <c r="D68" s="3">
        <v>66</v>
      </c>
      <c r="E68" s="16">
        <v>0.9791666666666666</v>
      </c>
      <c r="F68" s="16"/>
      <c r="G68" s="3">
        <v>66</v>
      </c>
      <c r="H68" s="4"/>
      <c r="I68" s="4"/>
      <c r="J68" s="3">
        <v>66</v>
      </c>
      <c r="K68" s="17"/>
      <c r="L68" s="17"/>
    </row>
    <row r="69" spans="1:12" ht="17.25">
      <c r="A69" s="23"/>
      <c r="B69" s="4">
        <v>0.756944444444444</v>
      </c>
      <c r="C69" s="4">
        <f t="shared" si="18"/>
        <v>0.8124999999999996</v>
      </c>
      <c r="D69" s="3">
        <v>67</v>
      </c>
      <c r="E69" s="4"/>
      <c r="F69" s="4"/>
      <c r="G69" s="3">
        <v>67</v>
      </c>
      <c r="H69" s="4"/>
      <c r="I69" s="4"/>
      <c r="J69" s="3">
        <v>67</v>
      </c>
      <c r="K69" s="17"/>
      <c r="L69" s="17"/>
    </row>
    <row r="70" spans="1:12" ht="17.25">
      <c r="A70" s="23"/>
      <c r="B70" s="4">
        <v>0.763888888888888</v>
      </c>
      <c r="C70" s="4">
        <f t="shared" si="18"/>
        <v>0.8194444444444435</v>
      </c>
      <c r="D70" s="3">
        <v>68</v>
      </c>
      <c r="E70" s="4"/>
      <c r="F70" s="4"/>
      <c r="G70" s="3">
        <v>68</v>
      </c>
      <c r="H70" s="4"/>
      <c r="I70" s="4"/>
      <c r="J70" s="3">
        <v>68</v>
      </c>
      <c r="K70" s="17"/>
      <c r="L70" s="17"/>
    </row>
    <row r="71" spans="1:12" ht="17.25">
      <c r="A71" s="23"/>
      <c r="B71" s="4">
        <v>0.770833333333333</v>
      </c>
      <c r="C71" s="4">
        <f t="shared" si="18"/>
        <v>0.8263888888888886</v>
      </c>
      <c r="D71" s="3">
        <v>69</v>
      </c>
      <c r="E71" s="4"/>
      <c r="F71" s="4"/>
      <c r="G71" s="3">
        <v>69</v>
      </c>
      <c r="H71" s="4"/>
      <c r="I71" s="4"/>
      <c r="J71" s="3">
        <v>69</v>
      </c>
      <c r="K71" s="17"/>
      <c r="L71" s="17"/>
    </row>
    <row r="72" spans="1:12" ht="17.25">
      <c r="A72" s="23"/>
      <c r="B72" s="4">
        <v>0.777777777777777</v>
      </c>
      <c r="C72" s="4">
        <f t="shared" si="18"/>
        <v>0.8333333333333326</v>
      </c>
      <c r="D72" s="3">
        <v>70</v>
      </c>
      <c r="E72" s="4"/>
      <c r="F72" s="4"/>
      <c r="G72" s="3">
        <v>70</v>
      </c>
      <c r="H72" s="4"/>
      <c r="I72" s="4"/>
      <c r="J72" s="3">
        <v>70</v>
      </c>
      <c r="K72" s="17"/>
      <c r="L72" s="17"/>
    </row>
    <row r="73" spans="1:12" ht="17.25">
      <c r="A73" s="23"/>
      <c r="B73" s="4">
        <v>0.784722222222221</v>
      </c>
      <c r="C73" s="4">
        <f t="shared" si="18"/>
        <v>0.8402777777777766</v>
      </c>
      <c r="D73" s="3">
        <v>71</v>
      </c>
      <c r="E73" s="4"/>
      <c r="F73" s="4"/>
      <c r="G73" s="3">
        <v>71</v>
      </c>
      <c r="H73" s="4"/>
      <c r="I73" s="4"/>
      <c r="J73" s="3">
        <v>71</v>
      </c>
      <c r="K73" s="17"/>
      <c r="L73" s="17"/>
    </row>
    <row r="74" spans="1:12" ht="17.25">
      <c r="A74" s="23"/>
      <c r="B74" s="16">
        <v>0.791666666666666</v>
      </c>
      <c r="C74" s="16"/>
      <c r="D74" s="3">
        <v>72</v>
      </c>
      <c r="E74" s="4"/>
      <c r="F74" s="4"/>
      <c r="G74" s="3">
        <v>72</v>
      </c>
      <c r="H74" s="4"/>
      <c r="I74" s="4"/>
      <c r="J74" s="3">
        <v>72</v>
      </c>
      <c r="K74" s="17"/>
      <c r="L74" s="17"/>
    </row>
    <row r="75" spans="1:12" ht="17.25">
      <c r="A75" s="23"/>
      <c r="B75" s="4">
        <v>0.7986111111111112</v>
      </c>
      <c r="C75" s="4">
        <f>+B75+TIME(0,80,0)</f>
        <v>0.8541666666666667</v>
      </c>
      <c r="D75" s="3">
        <v>73</v>
      </c>
      <c r="E75" s="4"/>
      <c r="F75" s="4"/>
      <c r="G75" s="3">
        <v>73</v>
      </c>
      <c r="H75" s="4"/>
      <c r="I75" s="4"/>
      <c r="J75" s="3">
        <v>73</v>
      </c>
      <c r="K75" s="17"/>
      <c r="L75" s="17"/>
    </row>
    <row r="76" spans="1:12" ht="17.25">
      <c r="A76" s="23"/>
      <c r="B76" s="16">
        <v>0.8055555555555555</v>
      </c>
      <c r="C76" s="16"/>
      <c r="D76" s="3">
        <v>74</v>
      </c>
      <c r="E76" s="4"/>
      <c r="F76" s="4"/>
      <c r="G76" s="3">
        <v>74</v>
      </c>
      <c r="H76" s="4"/>
      <c r="I76" s="4"/>
      <c r="J76" s="3">
        <v>74</v>
      </c>
      <c r="K76" s="17"/>
      <c r="L76" s="17"/>
    </row>
    <row r="77" spans="1:12" ht="17.25">
      <c r="A77" s="23"/>
      <c r="B77" s="4">
        <v>0.8125</v>
      </c>
      <c r="C77" s="4">
        <f>+B77+TIME(0,80,0)</f>
        <v>0.8680555555555556</v>
      </c>
      <c r="D77" s="3">
        <v>75</v>
      </c>
      <c r="E77" s="4"/>
      <c r="F77" s="4"/>
      <c r="G77" s="3">
        <v>75</v>
      </c>
      <c r="H77" s="4"/>
      <c r="I77" s="4"/>
      <c r="J77" s="3">
        <v>75</v>
      </c>
      <c r="K77" s="17"/>
      <c r="L77" s="17"/>
    </row>
    <row r="78" spans="1:12" ht="17.25">
      <c r="A78" s="23"/>
      <c r="B78" s="4">
        <v>0.8229166666666666</v>
      </c>
      <c r="C78" s="4">
        <f>+B78+TIME(0,85,0)</f>
        <v>0.8819444444444444</v>
      </c>
      <c r="D78" s="3">
        <v>76</v>
      </c>
      <c r="E78" s="4"/>
      <c r="F78" s="4"/>
      <c r="G78" s="3">
        <v>76</v>
      </c>
      <c r="H78" s="4"/>
      <c r="I78" s="4"/>
      <c r="J78" s="3">
        <v>76</v>
      </c>
      <c r="K78" s="17"/>
      <c r="L78" s="17"/>
    </row>
    <row r="79" spans="1:12" ht="17.25">
      <c r="A79" s="23"/>
      <c r="B79" s="16">
        <v>0.8333333333333334</v>
      </c>
      <c r="C79" s="16"/>
      <c r="D79" s="3">
        <v>77</v>
      </c>
      <c r="E79" s="4"/>
      <c r="F79" s="4"/>
      <c r="G79" s="3">
        <v>77</v>
      </c>
      <c r="H79" s="4"/>
      <c r="I79" s="4"/>
      <c r="J79" s="3">
        <v>77</v>
      </c>
      <c r="K79" s="17"/>
      <c r="L79" s="17"/>
    </row>
    <row r="80" spans="1:12" ht="17.25">
      <c r="A80" s="23"/>
      <c r="B80" s="4">
        <v>0.84375</v>
      </c>
      <c r="C80" s="4">
        <f>+B80+TIME(0,75,0)</f>
        <v>0.8958333333333334</v>
      </c>
      <c r="D80" s="3">
        <v>78</v>
      </c>
      <c r="E80" s="4"/>
      <c r="F80" s="4"/>
      <c r="G80" s="3">
        <v>78</v>
      </c>
      <c r="H80" s="4"/>
      <c r="I80" s="4"/>
      <c r="J80" s="3">
        <v>78</v>
      </c>
      <c r="K80" s="17"/>
      <c r="L80" s="17"/>
    </row>
    <row r="81" spans="1:12" ht="17.25">
      <c r="A81" s="23"/>
      <c r="B81" s="4">
        <v>0.8541666666666666</v>
      </c>
      <c r="C81" s="4">
        <f>+B81+TIME(0,80,0)</f>
        <v>0.9097222222222222</v>
      </c>
      <c r="D81" s="3">
        <v>79</v>
      </c>
      <c r="E81" s="4"/>
      <c r="F81" s="4"/>
      <c r="G81" s="3">
        <v>79</v>
      </c>
      <c r="H81" s="4"/>
      <c r="I81" s="4"/>
      <c r="J81" s="3">
        <v>79</v>
      </c>
      <c r="K81" s="17"/>
      <c r="L81" s="17"/>
    </row>
    <row r="82" spans="1:12" ht="17.25">
      <c r="A82" s="23"/>
      <c r="B82" s="16">
        <v>0.8645833333333334</v>
      </c>
      <c r="C82" s="16"/>
      <c r="D82" s="3">
        <v>80</v>
      </c>
      <c r="E82" s="4"/>
      <c r="F82" s="4"/>
      <c r="G82" s="3">
        <v>80</v>
      </c>
      <c r="H82" s="4"/>
      <c r="I82" s="4"/>
      <c r="J82" s="3">
        <v>80</v>
      </c>
      <c r="K82" s="17"/>
      <c r="L82" s="17"/>
    </row>
    <row r="83" spans="1:12" ht="17.25">
      <c r="A83" s="23"/>
      <c r="B83" s="4">
        <v>0.875</v>
      </c>
      <c r="C83" s="4">
        <f>+B83+TIME(0,70,0)</f>
        <v>0.9236111111111112</v>
      </c>
      <c r="D83" s="3">
        <v>81</v>
      </c>
      <c r="E83" s="4"/>
      <c r="F83" s="4"/>
      <c r="G83" s="3">
        <v>81</v>
      </c>
      <c r="H83" s="4"/>
      <c r="I83" s="4"/>
      <c r="J83" s="3">
        <v>81</v>
      </c>
      <c r="K83" s="17"/>
      <c r="L83" s="17"/>
    </row>
    <row r="84" spans="1:12" ht="17.25">
      <c r="A84" s="23"/>
      <c r="B84" s="4">
        <v>0.8888888888888888</v>
      </c>
      <c r="C84" s="4">
        <f>+B84+TIME(0,75,0)</f>
        <v>0.9409722222222222</v>
      </c>
      <c r="D84" s="3">
        <v>82</v>
      </c>
      <c r="E84" s="4"/>
      <c r="F84" s="4"/>
      <c r="G84" s="3">
        <v>82</v>
      </c>
      <c r="H84" s="4"/>
      <c r="I84" s="4"/>
      <c r="J84" s="3">
        <v>82</v>
      </c>
      <c r="K84" s="17"/>
      <c r="L84" s="17"/>
    </row>
    <row r="85" spans="1:12" ht="17.25">
      <c r="A85" s="23"/>
      <c r="B85" s="4">
        <v>0.9027777777777778</v>
      </c>
      <c r="C85" s="4">
        <f>+B85+TIME(0,80,0)</f>
        <v>0.9583333333333334</v>
      </c>
      <c r="D85" s="3">
        <v>83</v>
      </c>
      <c r="E85" s="4"/>
      <c r="F85" s="4"/>
      <c r="G85" s="3">
        <v>83</v>
      </c>
      <c r="H85" s="4"/>
      <c r="I85" s="4"/>
      <c r="J85" s="3">
        <v>83</v>
      </c>
      <c r="K85" s="17"/>
      <c r="L85" s="17"/>
    </row>
    <row r="86" spans="1:12" ht="17.25">
      <c r="A86" s="23"/>
      <c r="B86" s="4">
        <v>0.9166666666666666</v>
      </c>
      <c r="C86" s="4">
        <v>0.9791666666666666</v>
      </c>
      <c r="D86" s="3">
        <v>84</v>
      </c>
      <c r="E86" s="4"/>
      <c r="F86" s="4"/>
      <c r="G86" s="3">
        <v>84</v>
      </c>
      <c r="H86" s="4"/>
      <c r="I86" s="4"/>
      <c r="J86" s="3">
        <v>84</v>
      </c>
      <c r="K86" s="17"/>
      <c r="L86" s="17"/>
    </row>
    <row r="87" spans="1:12" ht="17.25">
      <c r="A87" s="23"/>
      <c r="B87" s="16">
        <v>0.9305555555555555</v>
      </c>
      <c r="C87" s="16"/>
      <c r="D87" s="3">
        <v>85</v>
      </c>
      <c r="E87" s="4"/>
      <c r="F87" s="4"/>
      <c r="G87" s="3">
        <v>85</v>
      </c>
      <c r="H87" s="4"/>
      <c r="I87" s="4"/>
      <c r="J87" s="3">
        <v>85</v>
      </c>
      <c r="K87" s="17"/>
      <c r="L87" s="17"/>
    </row>
    <row r="88" spans="1:12" ht="17.25">
      <c r="A88" s="23"/>
      <c r="B88" s="16">
        <v>0.9444444444444445</v>
      </c>
      <c r="C88" s="16"/>
      <c r="D88" s="3">
        <v>86</v>
      </c>
      <c r="E88" s="4"/>
      <c r="F88" s="4"/>
      <c r="G88" s="3">
        <v>86</v>
      </c>
      <c r="H88" s="4"/>
      <c r="I88" s="4"/>
      <c r="J88" s="3">
        <v>86</v>
      </c>
      <c r="K88" s="17"/>
      <c r="L88" s="17"/>
    </row>
    <row r="89" spans="1:12" ht="17.25">
      <c r="A89" s="23"/>
      <c r="B89" s="16">
        <v>0.9618055555555555</v>
      </c>
      <c r="C89" s="16"/>
      <c r="D89" s="3">
        <v>87</v>
      </c>
      <c r="E89" s="4"/>
      <c r="F89" s="4"/>
      <c r="G89" s="3">
        <v>87</v>
      </c>
      <c r="H89" s="4"/>
      <c r="I89" s="4"/>
      <c r="J89" s="3">
        <v>87</v>
      </c>
      <c r="K89" s="17"/>
      <c r="L89" s="17"/>
    </row>
    <row r="90" spans="1:12" ht="17.25">
      <c r="A90" s="24"/>
      <c r="B90" s="16">
        <v>0.9791666666666666</v>
      </c>
      <c r="C90" s="16"/>
      <c r="D90" s="3">
        <v>88</v>
      </c>
      <c r="E90" s="4"/>
      <c r="F90" s="4"/>
      <c r="G90" s="3">
        <v>88</v>
      </c>
      <c r="H90" s="4"/>
      <c r="I90" s="4"/>
      <c r="J90" s="3">
        <v>88</v>
      </c>
      <c r="K90" s="17"/>
      <c r="L90" s="17"/>
    </row>
    <row r="91" spans="2:12" ht="17.25">
      <c r="B91" s="2"/>
      <c r="C91" s="2"/>
      <c r="D91" s="2"/>
      <c r="E91" s="2"/>
      <c r="F91" s="2"/>
      <c r="G91" s="2"/>
      <c r="H91" s="2"/>
      <c r="I91" s="2"/>
      <c r="J91" s="2"/>
      <c r="K91" s="18"/>
      <c r="L91" s="18"/>
    </row>
    <row r="92" spans="2:12" ht="17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7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5" ht="17.25">
      <c r="B94" s="2"/>
      <c r="E94" s="2"/>
    </row>
  </sheetData>
  <sheetProtection password="DD5C" sheet="1" objects="1" scenarios="1" selectLockedCells="1" selectUnlockedCells="1"/>
  <mergeCells count="13">
    <mergeCell ref="AD1:AH1"/>
    <mergeCell ref="A5:A90"/>
    <mergeCell ref="D1:D2"/>
    <mergeCell ref="G1:G2"/>
    <mergeCell ref="H1:I1"/>
    <mergeCell ref="B1:C1"/>
    <mergeCell ref="E1:F1"/>
    <mergeCell ref="A1:A2"/>
    <mergeCell ref="N1:N14"/>
    <mergeCell ref="N16:N29"/>
    <mergeCell ref="N31:N44"/>
    <mergeCell ref="J1:J2"/>
    <mergeCell ref="K1:L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LeeJS</dc:creator>
  <cp:keywords/>
  <dc:description/>
  <cp:lastModifiedBy>smileeday</cp:lastModifiedBy>
  <cp:lastPrinted>2011-07-10T14:33:01Z</cp:lastPrinted>
  <dcterms:created xsi:type="dcterms:W3CDTF">2011-07-10T14:20:11Z</dcterms:created>
  <dcterms:modified xsi:type="dcterms:W3CDTF">2016-01-17T15:18:56Z</dcterms:modified>
  <cp:category/>
  <cp:version/>
  <cp:contentType/>
  <cp:contentStatus/>
</cp:coreProperties>
</file>