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3300번 시간표" sheetId="2" r:id="rId1"/>
    <sheet name=" R3300번 운임표" sheetId="1" r:id="rId2"/>
  </sheets>
  <calcPr calcId="125725"/>
</workbook>
</file>

<file path=xl/calcChain.xml><?xml version="1.0" encoding="utf-8"?>
<calcChain xmlns="http://schemas.openxmlformats.org/spreadsheetml/2006/main">
  <c r="Z20" i="2"/>
  <c r="Z19"/>
  <c r="Z6"/>
  <c r="Z5"/>
  <c r="Z4"/>
  <c r="Z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3"/>
  <c r="S23"/>
  <c r="P23"/>
  <c r="Q23" s="1"/>
  <c r="R23" s="1"/>
  <c r="T3"/>
  <c r="S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4"/>
  <c r="V25"/>
  <c r="V26"/>
  <c r="V27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4"/>
  <c r="W25"/>
  <c r="W26"/>
  <c r="W27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4"/>
  <c r="U25"/>
  <c r="U26"/>
  <c r="U27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4"/>
  <c r="T25"/>
  <c r="T26"/>
  <c r="T27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4"/>
  <c r="S25"/>
  <c r="S26"/>
  <c r="S27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4"/>
  <c r="R25"/>
  <c r="R26"/>
  <c r="R27"/>
  <c r="R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4"/>
  <c r="Q25"/>
  <c r="Q26"/>
  <c r="Q27"/>
  <c r="Q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4"/>
  <c r="P25"/>
  <c r="P26"/>
  <c r="P27"/>
  <c r="P3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C28"/>
  <c r="D28" s="1"/>
  <c r="E28" s="1"/>
  <c r="F28" s="1"/>
  <c r="G28" s="1"/>
  <c r="H28" s="1"/>
  <c r="I28" s="1"/>
  <c r="J28" s="1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8"/>
  <c r="E13"/>
  <c r="F13" s="1"/>
  <c r="G13" s="1"/>
  <c r="H13" s="1"/>
  <c r="I13" s="1"/>
  <c r="J13" s="1"/>
  <c r="E14"/>
  <c r="F14" s="1"/>
  <c r="G14" s="1"/>
  <c r="H14" s="1"/>
  <c r="I14" s="1"/>
  <c r="J14" s="1"/>
  <c r="E15"/>
  <c r="F15" s="1"/>
  <c r="G15" s="1"/>
  <c r="H15" s="1"/>
  <c r="I15" s="1"/>
  <c r="J15" s="1"/>
  <c r="E16"/>
  <c r="F16" s="1"/>
  <c r="G16" s="1"/>
  <c r="H16" s="1"/>
  <c r="I16" s="1"/>
  <c r="J16" s="1"/>
  <c r="E17"/>
  <c r="F17" s="1"/>
  <c r="G17" s="1"/>
  <c r="H17" s="1"/>
  <c r="I17" s="1"/>
  <c r="J17" s="1"/>
  <c r="E18"/>
  <c r="F18" s="1"/>
  <c r="G18" s="1"/>
  <c r="H18" s="1"/>
  <c r="I18" s="1"/>
  <c r="J18" s="1"/>
  <c r="E19"/>
  <c r="F19" s="1"/>
  <c r="G19" s="1"/>
  <c r="H19" s="1"/>
  <c r="I19" s="1"/>
  <c r="J19" s="1"/>
  <c r="E20"/>
  <c r="F20" s="1"/>
  <c r="G20" s="1"/>
  <c r="H20" s="1"/>
  <c r="I20" s="1"/>
  <c r="J20" s="1"/>
  <c r="E21"/>
  <c r="F21" s="1"/>
  <c r="G21" s="1"/>
  <c r="H21" s="1"/>
  <c r="I21" s="1"/>
  <c r="J21" s="1"/>
  <c r="E22"/>
  <c r="F22" s="1"/>
  <c r="G22" s="1"/>
  <c r="H22" s="1"/>
  <c r="I22" s="1"/>
  <c r="J22" s="1"/>
  <c r="E23"/>
  <c r="F23" s="1"/>
  <c r="G23" s="1"/>
  <c r="H23" s="1"/>
  <c r="I23" s="1"/>
  <c r="J23" s="1"/>
  <c r="E24"/>
  <c r="F24" s="1"/>
  <c r="G24" s="1"/>
  <c r="H24" s="1"/>
  <c r="I24" s="1"/>
  <c r="J24" s="1"/>
  <c r="E25"/>
  <c r="F25" s="1"/>
  <c r="G25" s="1"/>
  <c r="H25" s="1"/>
  <c r="I25" s="1"/>
  <c r="J25" s="1"/>
  <c r="E26"/>
  <c r="F26" s="1"/>
  <c r="G26" s="1"/>
  <c r="H26" s="1"/>
  <c r="I26" s="1"/>
  <c r="J26" s="1"/>
  <c r="E27"/>
  <c r="F27" s="1"/>
  <c r="G27" s="1"/>
  <c r="H27" s="1"/>
  <c r="I27" s="1"/>
  <c r="J27" s="1"/>
  <c r="E29"/>
  <c r="F29" s="1"/>
  <c r="G29" s="1"/>
  <c r="H29" s="1"/>
  <c r="I29" s="1"/>
  <c r="J29" s="1"/>
  <c r="E30"/>
  <c r="F30" s="1"/>
  <c r="G30" s="1"/>
  <c r="H30" s="1"/>
  <c r="I30" s="1"/>
  <c r="J30" s="1"/>
  <c r="E31"/>
  <c r="F31" s="1"/>
  <c r="G31" s="1"/>
  <c r="H31" s="1"/>
  <c r="I31" s="1"/>
  <c r="J31" s="1"/>
  <c r="E32"/>
  <c r="F32" s="1"/>
  <c r="G32" s="1"/>
  <c r="H32" s="1"/>
  <c r="I32" s="1"/>
  <c r="J32" s="1"/>
  <c r="E8"/>
  <c r="F8" s="1"/>
  <c r="G8" s="1"/>
  <c r="H8" s="1"/>
  <c r="I8" s="1"/>
  <c r="J8" s="1"/>
  <c r="K8" s="1"/>
  <c r="C10"/>
  <c r="D10" s="1"/>
  <c r="E10" s="1"/>
  <c r="F10" s="1"/>
  <c r="G10" s="1"/>
  <c r="H10" s="1"/>
  <c r="I10" s="1"/>
  <c r="J10" s="1"/>
  <c r="C11"/>
  <c r="D11" s="1"/>
  <c r="E11" s="1"/>
  <c r="F11" s="1"/>
  <c r="G11" s="1"/>
  <c r="H11" s="1"/>
  <c r="I11" s="1"/>
  <c r="J11" s="1"/>
  <c r="C12"/>
  <c r="D12" s="1"/>
  <c r="E12" s="1"/>
  <c r="F12" s="1"/>
  <c r="G12" s="1"/>
  <c r="H12" s="1"/>
  <c r="I12" s="1"/>
  <c r="J12" s="1"/>
  <c r="C9"/>
  <c r="D9" s="1"/>
  <c r="E9" s="1"/>
  <c r="F9" s="1"/>
  <c r="G9" s="1"/>
  <c r="H9" s="1"/>
  <c r="I9" s="1"/>
  <c r="J9" s="1"/>
  <c r="C5" i="1"/>
  <c r="D5"/>
  <c r="C6"/>
  <c r="C7"/>
  <c r="C8"/>
  <c r="C9"/>
  <c r="C10"/>
  <c r="C11"/>
  <c r="C12"/>
  <c r="C13"/>
  <c r="C14"/>
  <c r="C15"/>
  <c r="D6"/>
  <c r="D7"/>
  <c r="D8"/>
  <c r="D9"/>
  <c r="D10"/>
  <c r="D11"/>
  <c r="D12"/>
  <c r="D13"/>
  <c r="D14"/>
  <c r="D15"/>
  <c r="C4"/>
  <c r="C3"/>
  <c r="D4"/>
  <c r="E6"/>
  <c r="E7"/>
  <c r="E8"/>
  <c r="E9"/>
  <c r="E10"/>
  <c r="E11"/>
  <c r="E12"/>
  <c r="E13"/>
  <c r="E14"/>
  <c r="E15"/>
  <c r="E5"/>
  <c r="F8"/>
  <c r="F9"/>
  <c r="F10"/>
  <c r="F11"/>
  <c r="F12"/>
  <c r="F13"/>
  <c r="F14"/>
  <c r="F15"/>
  <c r="F7"/>
  <c r="F6"/>
  <c r="G9"/>
  <c r="G10"/>
  <c r="G11"/>
  <c r="G12"/>
  <c r="G13"/>
  <c r="G14"/>
  <c r="G15"/>
  <c r="G8"/>
  <c r="G7"/>
  <c r="H15"/>
  <c r="H14"/>
  <c r="H13"/>
  <c r="H12"/>
  <c r="H46" s="1"/>
  <c r="H11"/>
  <c r="H10"/>
  <c r="H9"/>
  <c r="H8"/>
  <c r="I15"/>
  <c r="I14"/>
  <c r="I13"/>
  <c r="I12"/>
  <c r="I11"/>
  <c r="I10"/>
  <c r="I9"/>
  <c r="J15"/>
  <c r="J14"/>
  <c r="J13"/>
  <c r="J12"/>
  <c r="J46" s="1"/>
  <c r="J11"/>
  <c r="J10"/>
  <c r="M15"/>
  <c r="L15"/>
  <c r="K15"/>
  <c r="K14"/>
  <c r="K13"/>
  <c r="K12"/>
  <c r="K11"/>
  <c r="L14"/>
  <c r="L13"/>
  <c r="L12"/>
  <c r="L29" s="1"/>
  <c r="C2"/>
  <c r="D3"/>
  <c r="E4"/>
  <c r="F5"/>
  <c r="G6"/>
  <c r="H7"/>
  <c r="I8"/>
  <c r="J9"/>
  <c r="K10"/>
  <c r="L11"/>
  <c r="M12"/>
  <c r="M46" s="1"/>
  <c r="M13"/>
  <c r="M30" s="1"/>
  <c r="M14"/>
  <c r="N15"/>
  <c r="N14"/>
  <c r="N31" s="1"/>
  <c r="N13"/>
  <c r="N47" s="1"/>
  <c r="O14"/>
  <c r="O48" s="1"/>
  <c r="O15"/>
  <c r="O32" s="1"/>
  <c r="P15"/>
  <c r="P49" s="1"/>
  <c r="C16"/>
  <c r="D16"/>
  <c r="E16"/>
  <c r="F16"/>
  <c r="G16"/>
  <c r="G33" s="1"/>
  <c r="H16"/>
  <c r="I16"/>
  <c r="J16"/>
  <c r="K16"/>
  <c r="L16"/>
  <c r="L33" s="1"/>
  <c r="M16"/>
  <c r="N16"/>
  <c r="N33" s="1"/>
  <c r="O16"/>
  <c r="P32"/>
  <c r="P16"/>
  <c r="R33"/>
  <c r="R50"/>
  <c r="Q32"/>
  <c r="Q49"/>
  <c r="P48"/>
  <c r="P31"/>
  <c r="O30"/>
  <c r="O47"/>
  <c r="N46"/>
  <c r="N29"/>
  <c r="L46"/>
  <c r="K46"/>
  <c r="I46"/>
  <c r="G46"/>
  <c r="F46"/>
  <c r="E46"/>
  <c r="D46"/>
  <c r="C46"/>
  <c r="M29"/>
  <c r="K29"/>
  <c r="J29"/>
  <c r="I29"/>
  <c r="H29"/>
  <c r="G29"/>
  <c r="F29"/>
  <c r="E29"/>
  <c r="D29"/>
  <c r="C29"/>
  <c r="Q16"/>
  <c r="Q50" s="1"/>
  <c r="N30"/>
  <c r="U2" i="2"/>
  <c r="T2"/>
  <c r="S2"/>
  <c r="R2"/>
  <c r="Q2"/>
  <c r="P2"/>
  <c r="O2"/>
  <c r="P33" i="1"/>
  <c r="O33"/>
  <c r="N32"/>
  <c r="M33"/>
  <c r="M32"/>
  <c r="M31"/>
  <c r="L28"/>
  <c r="L30"/>
  <c r="L31"/>
  <c r="L32"/>
  <c r="K33"/>
  <c r="K32"/>
  <c r="K31"/>
  <c r="K30"/>
  <c r="K28"/>
  <c r="K27"/>
  <c r="J33"/>
  <c r="J32"/>
  <c r="J31"/>
  <c r="J30"/>
  <c r="J28"/>
  <c r="J27"/>
  <c r="J26"/>
  <c r="I33"/>
  <c r="I32"/>
  <c r="I31"/>
  <c r="I30"/>
  <c r="I28"/>
  <c r="I27"/>
  <c r="I26"/>
  <c r="I25"/>
  <c r="H25"/>
  <c r="H24"/>
  <c r="G32"/>
  <c r="G31"/>
  <c r="G30"/>
  <c r="G28"/>
  <c r="G27"/>
  <c r="G26"/>
  <c r="G25"/>
  <c r="G24"/>
  <c r="G23"/>
  <c r="F22"/>
  <c r="F23"/>
  <c r="E23"/>
  <c r="E22"/>
  <c r="E21"/>
  <c r="D33"/>
  <c r="D32"/>
  <c r="D31"/>
  <c r="D30"/>
  <c r="D28"/>
  <c r="D27"/>
  <c r="D26"/>
  <c r="D25"/>
  <c r="D24"/>
  <c r="D23"/>
  <c r="D22"/>
  <c r="D21"/>
  <c r="D20"/>
  <c r="C33"/>
  <c r="C32"/>
  <c r="C31"/>
  <c r="C30"/>
  <c r="C28"/>
  <c r="C27"/>
  <c r="C26"/>
  <c r="C25"/>
  <c r="C24"/>
  <c r="C23"/>
  <c r="C22"/>
  <c r="C21"/>
  <c r="C20"/>
  <c r="C19"/>
  <c r="M28"/>
  <c r="M45" s="1"/>
  <c r="L27"/>
  <c r="L44" s="1"/>
  <c r="K26"/>
  <c r="K43" s="1"/>
  <c r="J25"/>
  <c r="J42" s="1"/>
  <c r="I24"/>
  <c r="I41" s="1"/>
  <c r="H23"/>
  <c r="H40" s="1"/>
  <c r="G22"/>
  <c r="G39" s="1"/>
  <c r="F21"/>
  <c r="F38" s="1"/>
  <c r="E20"/>
  <c r="E37" s="1"/>
  <c r="D19"/>
  <c r="D36" s="1"/>
  <c r="C18"/>
  <c r="C35" s="1"/>
  <c r="T23" i="2" l="1"/>
  <c r="U23" s="1"/>
  <c r="V23" s="1"/>
  <c r="W23" s="1"/>
  <c r="U3"/>
  <c r="V3" s="1"/>
  <c r="W3" s="1"/>
  <c r="O31" i="1"/>
  <c r="Q33"/>
  <c r="N48"/>
  <c r="D39"/>
  <c r="H45"/>
  <c r="I45"/>
  <c r="L47"/>
  <c r="K50"/>
  <c r="H50"/>
  <c r="F33"/>
  <c r="D43"/>
  <c r="D48"/>
  <c r="E44"/>
  <c r="E47"/>
  <c r="E48"/>
  <c r="E50"/>
  <c r="F42"/>
  <c r="F27"/>
  <c r="F31"/>
  <c r="H48"/>
  <c r="I49"/>
  <c r="K49"/>
  <c r="H41"/>
  <c r="J43"/>
  <c r="M47"/>
  <c r="I44"/>
  <c r="J44"/>
  <c r="L50"/>
  <c r="I50"/>
  <c r="D44"/>
  <c r="D49"/>
  <c r="E41"/>
  <c r="E26"/>
  <c r="E45"/>
  <c r="E49"/>
  <c r="F24"/>
  <c r="F43"/>
  <c r="F28"/>
  <c r="F49"/>
  <c r="H44"/>
  <c r="G48"/>
  <c r="H49"/>
  <c r="J47"/>
  <c r="J48"/>
  <c r="I47"/>
  <c r="G47"/>
  <c r="G44"/>
  <c r="F44"/>
  <c r="F48"/>
  <c r="F26"/>
  <c r="F25"/>
  <c r="F41"/>
  <c r="L49"/>
  <c r="D50"/>
  <c r="E33"/>
  <c r="E31"/>
  <c r="E30"/>
  <c r="E43"/>
  <c r="D47"/>
  <c r="F50"/>
  <c r="G50"/>
  <c r="H33"/>
  <c r="M50"/>
  <c r="H31"/>
  <c r="H32"/>
  <c r="H28"/>
  <c r="G42"/>
  <c r="F45"/>
  <c r="E40"/>
  <c r="E28"/>
  <c r="E27"/>
  <c r="K44"/>
  <c r="E38"/>
  <c r="C47"/>
  <c r="C36"/>
  <c r="C42"/>
  <c r="P50"/>
  <c r="O50"/>
  <c r="I42"/>
  <c r="C40"/>
  <c r="C48"/>
  <c r="C50"/>
  <c r="C39"/>
  <c r="D37"/>
  <c r="D40"/>
  <c r="K48" l="1"/>
  <c r="H27"/>
  <c r="J50"/>
  <c r="E24"/>
  <c r="I48"/>
  <c r="H30"/>
  <c r="H47"/>
  <c r="G45"/>
  <c r="M49"/>
  <c r="D42"/>
  <c r="H42"/>
  <c r="E39"/>
  <c r="N49"/>
  <c r="L45"/>
  <c r="F39"/>
  <c r="G49"/>
  <c r="F30"/>
  <c r="F47"/>
  <c r="E25"/>
  <c r="E42"/>
  <c r="M48"/>
  <c r="K45"/>
  <c r="I43"/>
  <c r="H43"/>
  <c r="H26"/>
  <c r="G41"/>
  <c r="N50"/>
  <c r="C37"/>
  <c r="E32"/>
  <c r="J49"/>
  <c r="F32"/>
  <c r="L48"/>
  <c r="D38"/>
  <c r="O49"/>
  <c r="K47"/>
  <c r="F40"/>
  <c r="D45"/>
  <c r="D41"/>
  <c r="J45"/>
  <c r="G43"/>
  <c r="G40"/>
  <c r="C41"/>
  <c r="C44"/>
  <c r="C49"/>
  <c r="C38"/>
  <c r="C43"/>
  <c r="C45"/>
</calcChain>
</file>

<file path=xl/sharedStrings.xml><?xml version="1.0" encoding="utf-8"?>
<sst xmlns="http://schemas.openxmlformats.org/spreadsheetml/2006/main" count="50" uniqueCount="42">
  <si>
    <t>일반요금</t>
    <phoneticPr fontId="1" type="noConversion"/>
  </si>
  <si>
    <t>청소년
요금</t>
    <phoneticPr fontId="1" type="noConversion"/>
  </si>
  <si>
    <t>어린이
요금</t>
    <phoneticPr fontId="1" type="noConversion"/>
  </si>
  <si>
    <t>횟수</t>
    <phoneticPr fontId="1" type="noConversion"/>
  </si>
  <si>
    <t>운임 산정 기준</t>
    <phoneticPr fontId="1" type="noConversion"/>
  </si>
  <si>
    <t>기본요금</t>
    <phoneticPr fontId="1" type="noConversion"/>
  </si>
  <si>
    <t>10km</t>
    <phoneticPr fontId="1" type="noConversion"/>
  </si>
  <si>
    <t>고속도로</t>
    <phoneticPr fontId="1" type="noConversion"/>
  </si>
  <si>
    <t>1km</t>
    <phoneticPr fontId="1" type="noConversion"/>
  </si>
  <si>
    <t>일반국도</t>
    <phoneticPr fontId="1" type="noConversion"/>
  </si>
  <si>
    <t>R3300번
성남-전곡</t>
    <phoneticPr fontId="1" type="noConversion"/>
  </si>
  <si>
    <t>연천터미널</t>
    <phoneticPr fontId="1" type="noConversion"/>
  </si>
  <si>
    <t>전곡터미널</t>
    <phoneticPr fontId="1" type="noConversion"/>
  </si>
  <si>
    <t>소요산역</t>
    <phoneticPr fontId="1" type="noConversion"/>
  </si>
  <si>
    <t>동두천터미널</t>
    <phoneticPr fontId="1" type="noConversion"/>
  </si>
  <si>
    <t>동두천TR</t>
    <phoneticPr fontId="1" type="noConversion"/>
  </si>
  <si>
    <t>덕정사거리</t>
    <phoneticPr fontId="1" type="noConversion"/>
  </si>
  <si>
    <t>덕고개,덕현</t>
    <phoneticPr fontId="1" type="noConversion"/>
  </si>
  <si>
    <t>의정부TR</t>
    <phoneticPr fontId="1" type="noConversion"/>
  </si>
  <si>
    <t>노원역</t>
    <phoneticPr fontId="1" type="noConversion"/>
  </si>
  <si>
    <t>어린이대공원</t>
    <phoneticPr fontId="1" type="noConversion"/>
  </si>
  <si>
    <t>잠실역</t>
    <phoneticPr fontId="1" type="noConversion"/>
  </si>
  <si>
    <t>가천대역</t>
    <phoneticPr fontId="1" type="noConversion"/>
  </si>
  <si>
    <t>가천대학교</t>
    <phoneticPr fontId="1" type="noConversion"/>
  </si>
  <si>
    <t>성남터미널</t>
    <phoneticPr fontId="1" type="noConversion"/>
  </si>
  <si>
    <t>초성2리</t>
    <phoneticPr fontId="1" type="noConversion"/>
  </si>
  <si>
    <t>연천터미널</t>
    <phoneticPr fontId="1" type="noConversion"/>
  </si>
  <si>
    <t>전곡터미널</t>
    <phoneticPr fontId="1" type="noConversion"/>
  </si>
  <si>
    <t>덕계동.육교</t>
    <phoneticPr fontId="1" type="noConversion"/>
  </si>
  <si>
    <t>고읍.덕고개</t>
    <phoneticPr fontId="1" type="noConversion"/>
  </si>
  <si>
    <t>의정부터미널</t>
    <phoneticPr fontId="1" type="noConversion"/>
  </si>
  <si>
    <t>장암주공A</t>
    <phoneticPr fontId="1" type="noConversion"/>
  </si>
  <si>
    <t>성남터미널</t>
    <phoneticPr fontId="1" type="noConversion"/>
  </si>
  <si>
    <t>모란역</t>
    <phoneticPr fontId="1" type="noConversion"/>
  </si>
  <si>
    <t>잠실역</t>
    <phoneticPr fontId="1" type="noConversion"/>
  </si>
  <si>
    <t>아차산역</t>
    <phoneticPr fontId="1" type="noConversion"/>
  </si>
  <si>
    <t>R3300번
성남,모란
가천대
가락시장
잠실
아차산역
노원역
수락산역
장암동
의정부TR
성모병원
고읍지구
삼숭동
덕계육교
덕정동
동두천TR
동두구TR
미군부대
동두천역
소요산역
초성2리
전곡TR
통재입구
연천역</t>
    <phoneticPr fontId="1" type="noConversion"/>
  </si>
  <si>
    <t>소요산역</t>
    <phoneticPr fontId="1" type="noConversion"/>
  </si>
  <si>
    <t>5 (1)</t>
    <phoneticPr fontId="1" type="noConversion"/>
  </si>
  <si>
    <t>연천,전곡,동두천,의정부-&gt;아차산역,잠실,가락시장,가천대,모란,성남</t>
    <phoneticPr fontId="1" type="noConversion"/>
  </si>
  <si>
    <t>성남,모란,가천대,가락시장,잠실,아차산역-&gt;의정부,동두천,전곡,연천</t>
    <phoneticPr fontId="1" type="noConversion"/>
  </si>
  <si>
    <r>
      <t xml:space="preserve">성남&gt;연천
시간표가
잘려
보이는
경우
</t>
    </r>
    <r>
      <rPr>
        <b/>
        <sz val="11"/>
        <color rgb="FFFF0000"/>
        <rFont val="맑은 고딕"/>
        <family val="3"/>
        <charset val="129"/>
        <scheme val="minor"/>
      </rPr>
      <t>Scroll
Lock</t>
    </r>
    <r>
      <rPr>
        <sz val="11"/>
        <color theme="1"/>
        <rFont val="맑은 고딕"/>
        <family val="2"/>
        <charset val="129"/>
        <scheme val="minor"/>
      </rPr>
      <t xml:space="preserve">
을
켜주신
후에
화살표
방향키로
이동
시키면서
보시면
됩니다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</si>
</sst>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₩&quot;#,##0"/>
    <numFmt numFmtId="177" formatCode="0&quot;km&quot;"/>
    <numFmt numFmtId="178" formatCode="0.0&quot;km&quot;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3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0" fillId="5" borderId="1" xfId="0" applyNumberForma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4" borderId="1" xfId="0" applyNumberFormat="1" applyFill="1" applyBorder="1" applyAlignment="1">
      <alignment horizontal="center" vertical="center" shrinkToFit="1"/>
    </xf>
    <xf numFmtId="0" fontId="0" fillId="5" borderId="1" xfId="0" applyNumberFormat="1" applyFill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178" fontId="4" fillId="0" borderId="0" xfId="0" applyNumberFormat="1" applyFont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176" fontId="0" fillId="3" borderId="5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6" xfId="0" applyNumberForma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32"/>
  <sheetViews>
    <sheetView tabSelected="1" zoomScale="70" zoomScaleNormal="70" workbookViewId="0">
      <selection sqref="A1:A2"/>
    </sheetView>
  </sheetViews>
  <sheetFormatPr defaultRowHeight="16.5"/>
  <cols>
    <col min="1" max="1" width="9.875" customWidth="1"/>
  </cols>
  <sheetData>
    <row r="1" spans="1:26">
      <c r="A1" s="20" t="s">
        <v>10</v>
      </c>
      <c r="B1" s="22" t="s">
        <v>39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5" t="s">
        <v>3</v>
      </c>
      <c r="O1" s="22" t="s">
        <v>40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</row>
    <row r="2" spans="1:26">
      <c r="A2" s="21"/>
      <c r="B2" s="4" t="s">
        <v>11</v>
      </c>
      <c r="C2" s="4" t="s">
        <v>12</v>
      </c>
      <c r="D2" s="4" t="s">
        <v>13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23</v>
      </c>
      <c r="M2" s="4" t="s">
        <v>24</v>
      </c>
      <c r="N2" s="26"/>
      <c r="O2" s="4" t="str">
        <f>M2</f>
        <v>성남터미널</v>
      </c>
      <c r="P2" s="4" t="str">
        <f>L2</f>
        <v>가천대학교</v>
      </c>
      <c r="Q2" s="4" t="str">
        <f>K2</f>
        <v>잠실역</v>
      </c>
      <c r="R2" s="4" t="str">
        <f>J2</f>
        <v>어린이대공원</v>
      </c>
      <c r="S2" s="4" t="str">
        <f>I2</f>
        <v>노원역</v>
      </c>
      <c r="T2" s="4" t="str">
        <f>H2</f>
        <v>의정부TR</v>
      </c>
      <c r="U2" s="4" t="str">
        <f>G2</f>
        <v>덕고개,덕현</v>
      </c>
      <c r="V2" s="4" t="s">
        <v>16</v>
      </c>
      <c r="W2" s="4" t="s">
        <v>15</v>
      </c>
      <c r="X2" s="4" t="s">
        <v>13</v>
      </c>
      <c r="Y2" s="4" t="s">
        <v>12</v>
      </c>
      <c r="Z2" s="4" t="s">
        <v>26</v>
      </c>
    </row>
    <row r="3" spans="1:26">
      <c r="A3" s="19" t="s">
        <v>41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5">
        <v>1</v>
      </c>
      <c r="O3" s="3">
        <v>0.22916666666666666</v>
      </c>
      <c r="P3" s="3">
        <f>O3+TIME(0,10,0)</f>
        <v>0.2361111111111111</v>
      </c>
      <c r="Q3" s="3">
        <f>P3+TIME(0,20,0)</f>
        <v>0.25</v>
      </c>
      <c r="R3" s="3">
        <f>Q3+TIME(0,5,0)</f>
        <v>0.25347222222222221</v>
      </c>
      <c r="S3" s="3">
        <f>R3+TIME(0,20,0)</f>
        <v>0.2673611111111111</v>
      </c>
      <c r="T3" s="3">
        <f>S3+TIME(0,15,0)</f>
        <v>0.27777777777777779</v>
      </c>
      <c r="U3" s="3">
        <f>T3+TIME(0,15,0)</f>
        <v>0.28819444444444448</v>
      </c>
      <c r="V3" s="3">
        <f>U3+TIME(0,15,0)</f>
        <v>0.29861111111111116</v>
      </c>
      <c r="W3" s="3">
        <f>V3+TIME(0,10,0)</f>
        <v>0.30555555555555558</v>
      </c>
      <c r="X3" s="3">
        <f>W3+TIME(0,15,0)</f>
        <v>0.31597222222222227</v>
      </c>
      <c r="Y3" s="3">
        <f>X3+TIME(0,15,0)</f>
        <v>0.32638888888888895</v>
      </c>
      <c r="Z3" s="3">
        <f>Y3+TIME(0,10,0)</f>
        <v>0.33333333333333337</v>
      </c>
    </row>
    <row r="4" spans="1:26">
      <c r="A4" s="19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>
        <v>2</v>
      </c>
      <c r="O4" s="3">
        <v>0.25</v>
      </c>
      <c r="P4" s="3">
        <f t="shared" ref="P4:P27" si="0">O4+TIME(0,10,0)</f>
        <v>0.25694444444444442</v>
      </c>
      <c r="Q4" s="3">
        <f t="shared" ref="Q4:Q27" si="1">P4+TIME(0,20,0)</f>
        <v>0.27083333333333331</v>
      </c>
      <c r="R4" s="3">
        <f t="shared" ref="R4:R27" si="2">Q4+TIME(0,5,0)</f>
        <v>0.27430555555555552</v>
      </c>
      <c r="S4" s="3">
        <f t="shared" ref="S4:S27" si="3">R4+TIME(0,25,0)</f>
        <v>0.29166666666666663</v>
      </c>
      <c r="T4" s="3">
        <f t="shared" ref="T4:T27" si="4">S4+TIME(0,20,0)</f>
        <v>0.30555555555555552</v>
      </c>
      <c r="U4" s="3">
        <f t="shared" ref="U4:V27" si="5">T4+TIME(0,15,0)</f>
        <v>0.31597222222222221</v>
      </c>
      <c r="V4" s="3">
        <f t="shared" si="5"/>
        <v>0.3263888888888889</v>
      </c>
      <c r="W4" s="3">
        <f t="shared" ref="W4:W27" si="6">V4+TIME(0,10,0)</f>
        <v>0.33333333333333331</v>
      </c>
      <c r="X4" s="3">
        <f t="shared" ref="X4:Y27" si="7">W4+TIME(0,15,0)</f>
        <v>0.34375</v>
      </c>
      <c r="Y4" s="3">
        <f t="shared" si="7"/>
        <v>0.35416666666666669</v>
      </c>
      <c r="Z4" s="3">
        <f>Y4+TIME(0,10,0)</f>
        <v>0.3611111111111111</v>
      </c>
    </row>
    <row r="5" spans="1:26">
      <c r="A5" s="19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v>3</v>
      </c>
      <c r="O5" s="3">
        <v>0.27777777777777779</v>
      </c>
      <c r="P5" s="3">
        <f t="shared" si="0"/>
        <v>0.28472222222222221</v>
      </c>
      <c r="Q5" s="3">
        <f t="shared" si="1"/>
        <v>0.2986111111111111</v>
      </c>
      <c r="R5" s="3">
        <f t="shared" si="2"/>
        <v>0.30208333333333331</v>
      </c>
      <c r="S5" s="3">
        <f t="shared" si="3"/>
        <v>0.31944444444444442</v>
      </c>
      <c r="T5" s="3">
        <f t="shared" si="4"/>
        <v>0.33333333333333331</v>
      </c>
      <c r="U5" s="3">
        <f t="shared" si="5"/>
        <v>0.34375</v>
      </c>
      <c r="V5" s="3">
        <f t="shared" si="5"/>
        <v>0.35416666666666669</v>
      </c>
      <c r="W5" s="3">
        <f t="shared" si="6"/>
        <v>0.3611111111111111</v>
      </c>
      <c r="X5" s="3">
        <f t="shared" si="7"/>
        <v>0.37152777777777779</v>
      </c>
      <c r="Y5" s="3">
        <f t="shared" si="7"/>
        <v>0.38194444444444448</v>
      </c>
      <c r="Z5" s="3">
        <f>Y5+TIME(0,10,0)</f>
        <v>0.3888888888888889</v>
      </c>
    </row>
    <row r="6" spans="1:26">
      <c r="A6" s="19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v>4</v>
      </c>
      <c r="O6" s="3">
        <v>0.30555555555555552</v>
      </c>
      <c r="P6" s="3">
        <f t="shared" si="0"/>
        <v>0.31249999999999994</v>
      </c>
      <c r="Q6" s="3">
        <f t="shared" si="1"/>
        <v>0.32638888888888884</v>
      </c>
      <c r="R6" s="3">
        <f t="shared" si="2"/>
        <v>0.32986111111111105</v>
      </c>
      <c r="S6" s="3">
        <f t="shared" si="3"/>
        <v>0.34722222222222215</v>
      </c>
      <c r="T6" s="3">
        <f t="shared" si="4"/>
        <v>0.36111111111111105</v>
      </c>
      <c r="U6" s="3">
        <f t="shared" si="5"/>
        <v>0.37152777777777773</v>
      </c>
      <c r="V6" s="3">
        <f t="shared" si="5"/>
        <v>0.38194444444444442</v>
      </c>
      <c r="W6" s="3">
        <f t="shared" si="6"/>
        <v>0.38888888888888884</v>
      </c>
      <c r="X6" s="3">
        <f t="shared" si="7"/>
        <v>0.39930555555555552</v>
      </c>
      <c r="Y6" s="3">
        <f t="shared" si="7"/>
        <v>0.40972222222222221</v>
      </c>
      <c r="Z6" s="3">
        <f>Y6+TIME(0,10,0)</f>
        <v>0.41666666666666663</v>
      </c>
    </row>
    <row r="7" spans="1:26">
      <c r="A7" s="19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v>5</v>
      </c>
      <c r="O7" s="3">
        <v>0.33680555555555558</v>
      </c>
      <c r="P7" s="3">
        <f t="shared" si="0"/>
        <v>0.34375</v>
      </c>
      <c r="Q7" s="3">
        <f t="shared" si="1"/>
        <v>0.3576388888888889</v>
      </c>
      <c r="R7" s="3">
        <f t="shared" si="2"/>
        <v>0.3611111111111111</v>
      </c>
      <c r="S7" s="3">
        <f t="shared" si="3"/>
        <v>0.37847222222222221</v>
      </c>
      <c r="T7" s="3">
        <f t="shared" si="4"/>
        <v>0.3923611111111111</v>
      </c>
      <c r="U7" s="3">
        <f t="shared" si="5"/>
        <v>0.40277777777777779</v>
      </c>
      <c r="V7" s="3">
        <f t="shared" si="5"/>
        <v>0.41319444444444448</v>
      </c>
      <c r="W7" s="3">
        <f t="shared" si="6"/>
        <v>0.4201388888888889</v>
      </c>
      <c r="X7" s="3">
        <f t="shared" si="7"/>
        <v>0.43055555555555558</v>
      </c>
      <c r="Y7" s="3">
        <f t="shared" si="7"/>
        <v>0.44097222222222227</v>
      </c>
      <c r="Z7" s="3"/>
    </row>
    <row r="8" spans="1:26">
      <c r="A8" s="19"/>
      <c r="B8" s="2"/>
      <c r="C8" s="3">
        <v>0.22222222222222221</v>
      </c>
      <c r="D8" s="3">
        <f>C8+TIME(0,15,0)</f>
        <v>0.23263888888888887</v>
      </c>
      <c r="E8" s="3">
        <f>D8+TIME(0,15,0)</f>
        <v>0.24305555555555552</v>
      </c>
      <c r="F8" s="3">
        <f>E8+TIME(0,10,0)</f>
        <v>0.24999999999999997</v>
      </c>
      <c r="G8" s="3">
        <f>F8+TIME(0,15,0)</f>
        <v>0.26041666666666663</v>
      </c>
      <c r="H8" s="3">
        <f>G8+TIME(0,15,0)</f>
        <v>0.27083333333333331</v>
      </c>
      <c r="I8" s="3">
        <f>H8+TIME(0,20,0)</f>
        <v>0.28472222222222221</v>
      </c>
      <c r="J8" s="3">
        <f>I8+TIME(0,25,0)</f>
        <v>0.30208333333333331</v>
      </c>
      <c r="K8" s="3">
        <f>J8+TIME(0,5,0)</f>
        <v>0.30555555555555552</v>
      </c>
      <c r="L8" s="3">
        <f>K8+TIME(0,20,0)</f>
        <v>0.31944444444444442</v>
      </c>
      <c r="M8" s="3">
        <f>L8+TIME(0,10,0)</f>
        <v>0.32638888888888884</v>
      </c>
      <c r="N8" s="5">
        <v>6</v>
      </c>
      <c r="O8" s="3">
        <v>0.3611111111111111</v>
      </c>
      <c r="P8" s="3">
        <f t="shared" si="0"/>
        <v>0.36805555555555552</v>
      </c>
      <c r="Q8" s="3">
        <f t="shared" si="1"/>
        <v>0.38194444444444442</v>
      </c>
      <c r="R8" s="3">
        <f t="shared" si="2"/>
        <v>0.38541666666666663</v>
      </c>
      <c r="S8" s="3">
        <f t="shared" si="3"/>
        <v>0.40277777777777773</v>
      </c>
      <c r="T8" s="3">
        <f t="shared" si="4"/>
        <v>0.41666666666666663</v>
      </c>
      <c r="U8" s="3">
        <f t="shared" si="5"/>
        <v>0.42708333333333331</v>
      </c>
      <c r="V8" s="3">
        <f t="shared" si="5"/>
        <v>0.4375</v>
      </c>
      <c r="W8" s="3">
        <f t="shared" si="6"/>
        <v>0.44444444444444442</v>
      </c>
      <c r="X8" s="3">
        <f t="shared" si="7"/>
        <v>0.4548611111111111</v>
      </c>
      <c r="Y8" s="3">
        <f t="shared" si="7"/>
        <v>0.46527777777777779</v>
      </c>
      <c r="Z8" s="3"/>
    </row>
    <row r="9" spans="1:26">
      <c r="A9" s="19"/>
      <c r="B9" s="3">
        <v>0.23958333333333334</v>
      </c>
      <c r="C9" s="3">
        <f>B9+TIME(0,15,0)</f>
        <v>0.25</v>
      </c>
      <c r="D9" s="3">
        <f t="shared" ref="D9:D32" si="8">C9+TIME(0,15,0)</f>
        <v>0.26041666666666669</v>
      </c>
      <c r="E9" s="3">
        <f t="shared" ref="E9:E32" si="9">D9+TIME(0,15,0)</f>
        <v>0.27083333333333337</v>
      </c>
      <c r="F9" s="3">
        <f t="shared" ref="F9:F32" si="10">E9+TIME(0,10,0)</f>
        <v>0.27777777777777779</v>
      </c>
      <c r="G9" s="3">
        <f t="shared" ref="G9:H32" si="11">F9+TIME(0,15,0)</f>
        <v>0.28819444444444448</v>
      </c>
      <c r="H9" s="3">
        <f t="shared" si="11"/>
        <v>0.29861111111111116</v>
      </c>
      <c r="I9" s="3">
        <f t="shared" ref="I9:I32" si="12">H9+TIME(0,20,0)</f>
        <v>0.31250000000000006</v>
      </c>
      <c r="J9" s="3">
        <f t="shared" ref="J9:J32" si="13">I9+TIME(0,25,0)</f>
        <v>0.32986111111111116</v>
      </c>
      <c r="K9" s="3">
        <f t="shared" ref="K9:K32" si="14">J9+TIME(0,5,0)</f>
        <v>0.33333333333333337</v>
      </c>
      <c r="L9" s="3">
        <f t="shared" ref="L9:L32" si="15">K9+TIME(0,20,0)</f>
        <v>0.34722222222222227</v>
      </c>
      <c r="M9" s="3">
        <f t="shared" ref="M9:M32" si="16">L9+TIME(0,10,0)</f>
        <v>0.35416666666666669</v>
      </c>
      <c r="N9" s="5">
        <v>7</v>
      </c>
      <c r="O9" s="3">
        <v>0.3888888888888889</v>
      </c>
      <c r="P9" s="3">
        <f t="shared" si="0"/>
        <v>0.39583333333333331</v>
      </c>
      <c r="Q9" s="3">
        <f t="shared" si="1"/>
        <v>0.40972222222222221</v>
      </c>
      <c r="R9" s="3">
        <f t="shared" si="2"/>
        <v>0.41319444444444442</v>
      </c>
      <c r="S9" s="3">
        <f t="shared" si="3"/>
        <v>0.43055555555555552</v>
      </c>
      <c r="T9" s="3">
        <f t="shared" si="4"/>
        <v>0.44444444444444442</v>
      </c>
      <c r="U9" s="3">
        <f t="shared" si="5"/>
        <v>0.4548611111111111</v>
      </c>
      <c r="V9" s="3">
        <f t="shared" si="5"/>
        <v>0.46527777777777779</v>
      </c>
      <c r="W9" s="3">
        <f t="shared" si="6"/>
        <v>0.47222222222222221</v>
      </c>
      <c r="X9" s="3">
        <f t="shared" si="7"/>
        <v>0.4826388888888889</v>
      </c>
      <c r="Y9" s="3">
        <f t="shared" si="7"/>
        <v>0.49305555555555558</v>
      </c>
      <c r="Z9" s="3"/>
    </row>
    <row r="10" spans="1:26">
      <c r="A10" s="19"/>
      <c r="B10" s="3">
        <v>0.2673611111111111</v>
      </c>
      <c r="C10" s="3">
        <f t="shared" ref="C10:C12" si="17">B10+TIME(0,15,0)</f>
        <v>0.27777777777777779</v>
      </c>
      <c r="D10" s="3">
        <f t="shared" si="8"/>
        <v>0.28819444444444448</v>
      </c>
      <c r="E10" s="3">
        <f t="shared" si="9"/>
        <v>0.29861111111111116</v>
      </c>
      <c r="F10" s="3">
        <f t="shared" si="10"/>
        <v>0.30555555555555558</v>
      </c>
      <c r="G10" s="3">
        <f t="shared" si="11"/>
        <v>0.31597222222222227</v>
      </c>
      <c r="H10" s="3">
        <f t="shared" si="11"/>
        <v>0.32638888888888895</v>
      </c>
      <c r="I10" s="3">
        <f t="shared" si="12"/>
        <v>0.34027777777777785</v>
      </c>
      <c r="J10" s="3">
        <f t="shared" si="13"/>
        <v>0.35763888888888895</v>
      </c>
      <c r="K10" s="3">
        <f t="shared" si="14"/>
        <v>0.36111111111111116</v>
      </c>
      <c r="L10" s="3">
        <f t="shared" si="15"/>
        <v>0.37500000000000006</v>
      </c>
      <c r="M10" s="3">
        <f t="shared" si="16"/>
        <v>0.38194444444444448</v>
      </c>
      <c r="N10" s="5">
        <v>8</v>
      </c>
      <c r="O10" s="3">
        <v>0.41666666666666669</v>
      </c>
      <c r="P10" s="3">
        <f t="shared" si="0"/>
        <v>0.4236111111111111</v>
      </c>
      <c r="Q10" s="3">
        <f t="shared" si="1"/>
        <v>0.4375</v>
      </c>
      <c r="R10" s="3">
        <f t="shared" si="2"/>
        <v>0.44097222222222221</v>
      </c>
      <c r="S10" s="3">
        <f t="shared" si="3"/>
        <v>0.45833333333333331</v>
      </c>
      <c r="T10" s="3">
        <f t="shared" si="4"/>
        <v>0.47222222222222221</v>
      </c>
      <c r="U10" s="3">
        <f t="shared" si="5"/>
        <v>0.4826388888888889</v>
      </c>
      <c r="V10" s="3">
        <f t="shared" si="5"/>
        <v>0.49305555555555558</v>
      </c>
      <c r="W10" s="3">
        <f t="shared" si="6"/>
        <v>0.5</v>
      </c>
      <c r="X10" s="3">
        <f t="shared" si="7"/>
        <v>0.51041666666666663</v>
      </c>
      <c r="Y10" s="3">
        <f t="shared" si="7"/>
        <v>0.52083333333333326</v>
      </c>
      <c r="Z10" s="2"/>
    </row>
    <row r="11" spans="1:26">
      <c r="A11" s="19"/>
      <c r="B11" s="3">
        <v>0.2951388888888889</v>
      </c>
      <c r="C11" s="3">
        <f t="shared" si="17"/>
        <v>0.30555555555555558</v>
      </c>
      <c r="D11" s="3">
        <f t="shared" si="8"/>
        <v>0.31597222222222227</v>
      </c>
      <c r="E11" s="3">
        <f t="shared" si="9"/>
        <v>0.32638888888888895</v>
      </c>
      <c r="F11" s="3">
        <f t="shared" si="10"/>
        <v>0.33333333333333337</v>
      </c>
      <c r="G11" s="3">
        <f t="shared" si="11"/>
        <v>0.34375000000000006</v>
      </c>
      <c r="H11" s="3">
        <f t="shared" si="11"/>
        <v>0.35416666666666674</v>
      </c>
      <c r="I11" s="3">
        <f t="shared" si="12"/>
        <v>0.36805555555555564</v>
      </c>
      <c r="J11" s="3">
        <f t="shared" si="13"/>
        <v>0.38541666666666674</v>
      </c>
      <c r="K11" s="3">
        <f t="shared" si="14"/>
        <v>0.38888888888888895</v>
      </c>
      <c r="L11" s="3">
        <f t="shared" si="15"/>
        <v>0.40277777777777785</v>
      </c>
      <c r="M11" s="3">
        <f t="shared" si="16"/>
        <v>0.40972222222222227</v>
      </c>
      <c r="N11" s="5">
        <v>9</v>
      </c>
      <c r="O11" s="3">
        <v>0.44444444444444442</v>
      </c>
      <c r="P11" s="3">
        <f t="shared" si="0"/>
        <v>0.45138888888888884</v>
      </c>
      <c r="Q11" s="3">
        <f t="shared" si="1"/>
        <v>0.46527777777777773</v>
      </c>
      <c r="R11" s="3">
        <f t="shared" si="2"/>
        <v>0.46874999999999994</v>
      </c>
      <c r="S11" s="3">
        <f t="shared" si="3"/>
        <v>0.48611111111111105</v>
      </c>
      <c r="T11" s="3">
        <f t="shared" si="4"/>
        <v>0.49999999999999994</v>
      </c>
      <c r="U11" s="3">
        <f t="shared" si="5"/>
        <v>0.51041666666666663</v>
      </c>
      <c r="V11" s="3">
        <f t="shared" si="5"/>
        <v>0.52083333333333326</v>
      </c>
      <c r="W11" s="3">
        <f t="shared" si="6"/>
        <v>0.52777777777777768</v>
      </c>
      <c r="X11" s="3">
        <f t="shared" si="7"/>
        <v>0.53819444444444431</v>
      </c>
      <c r="Y11" s="3">
        <f t="shared" si="7"/>
        <v>0.54861111111111094</v>
      </c>
      <c r="Z11" s="2"/>
    </row>
    <row r="12" spans="1:26">
      <c r="A12" s="19"/>
      <c r="B12" s="3">
        <v>0.32291666666666669</v>
      </c>
      <c r="C12" s="3">
        <f t="shared" si="17"/>
        <v>0.33333333333333337</v>
      </c>
      <c r="D12" s="3">
        <f t="shared" si="8"/>
        <v>0.34375000000000006</v>
      </c>
      <c r="E12" s="3">
        <f t="shared" si="9"/>
        <v>0.35416666666666674</v>
      </c>
      <c r="F12" s="3">
        <f t="shared" si="10"/>
        <v>0.36111111111111116</v>
      </c>
      <c r="G12" s="3">
        <f t="shared" si="11"/>
        <v>0.37152777777777785</v>
      </c>
      <c r="H12" s="3">
        <f t="shared" si="11"/>
        <v>0.38194444444444453</v>
      </c>
      <c r="I12" s="3">
        <f t="shared" si="12"/>
        <v>0.39583333333333343</v>
      </c>
      <c r="J12" s="3">
        <f t="shared" si="13"/>
        <v>0.41319444444444453</v>
      </c>
      <c r="K12" s="3">
        <f t="shared" si="14"/>
        <v>0.41666666666666674</v>
      </c>
      <c r="L12" s="3">
        <f t="shared" si="15"/>
        <v>0.43055555555555564</v>
      </c>
      <c r="M12" s="3">
        <f t="shared" si="16"/>
        <v>0.43750000000000006</v>
      </c>
      <c r="N12" s="5">
        <v>10</v>
      </c>
      <c r="O12" s="3">
        <v>0.47222222222222227</v>
      </c>
      <c r="P12" s="3">
        <f t="shared" si="0"/>
        <v>0.47916666666666669</v>
      </c>
      <c r="Q12" s="3">
        <f t="shared" si="1"/>
        <v>0.49305555555555558</v>
      </c>
      <c r="R12" s="3">
        <f t="shared" si="2"/>
        <v>0.49652777777777779</v>
      </c>
      <c r="S12" s="3">
        <f t="shared" si="3"/>
        <v>0.51388888888888895</v>
      </c>
      <c r="T12" s="3">
        <f t="shared" si="4"/>
        <v>0.52777777777777779</v>
      </c>
      <c r="U12" s="3">
        <f t="shared" si="5"/>
        <v>0.53819444444444442</v>
      </c>
      <c r="V12" s="3">
        <f t="shared" si="5"/>
        <v>0.54861111111111105</v>
      </c>
      <c r="W12" s="3">
        <f t="shared" si="6"/>
        <v>0.55555555555555547</v>
      </c>
      <c r="X12" s="3">
        <f t="shared" si="7"/>
        <v>0.5659722222222221</v>
      </c>
      <c r="Y12" s="3">
        <f t="shared" si="7"/>
        <v>0.57638888888888873</v>
      </c>
      <c r="Z12" s="3"/>
    </row>
    <row r="13" spans="1:26">
      <c r="A13" s="19"/>
      <c r="B13" s="2"/>
      <c r="C13" s="3">
        <v>0.3611111111111111</v>
      </c>
      <c r="D13" s="3">
        <f t="shared" si="8"/>
        <v>0.37152777777777779</v>
      </c>
      <c r="E13" s="3">
        <f t="shared" si="9"/>
        <v>0.38194444444444448</v>
      </c>
      <c r="F13" s="3">
        <f t="shared" si="10"/>
        <v>0.3888888888888889</v>
      </c>
      <c r="G13" s="3">
        <f t="shared" si="11"/>
        <v>0.39930555555555558</v>
      </c>
      <c r="H13" s="3">
        <f t="shared" si="11"/>
        <v>0.40972222222222227</v>
      </c>
      <c r="I13" s="3">
        <f t="shared" si="12"/>
        <v>0.42361111111111116</v>
      </c>
      <c r="J13" s="3">
        <f t="shared" si="13"/>
        <v>0.44097222222222227</v>
      </c>
      <c r="K13" s="3">
        <f t="shared" si="14"/>
        <v>0.44444444444444448</v>
      </c>
      <c r="L13" s="3">
        <f t="shared" si="15"/>
        <v>0.45833333333333337</v>
      </c>
      <c r="M13" s="3">
        <f t="shared" si="16"/>
        <v>0.46527777777777779</v>
      </c>
      <c r="N13" s="5">
        <v>11</v>
      </c>
      <c r="O13" s="3">
        <v>0.5</v>
      </c>
      <c r="P13" s="3">
        <f t="shared" si="0"/>
        <v>0.50694444444444442</v>
      </c>
      <c r="Q13" s="3">
        <f t="shared" si="1"/>
        <v>0.52083333333333326</v>
      </c>
      <c r="R13" s="3">
        <f t="shared" si="2"/>
        <v>0.52430555555555547</v>
      </c>
      <c r="S13" s="3">
        <f t="shared" si="3"/>
        <v>0.54166666666666663</v>
      </c>
      <c r="T13" s="3">
        <f t="shared" si="4"/>
        <v>0.55555555555555547</v>
      </c>
      <c r="U13" s="3">
        <f t="shared" si="5"/>
        <v>0.5659722222222221</v>
      </c>
      <c r="V13" s="3">
        <f t="shared" si="5"/>
        <v>0.57638888888888873</v>
      </c>
      <c r="W13" s="3">
        <f t="shared" si="6"/>
        <v>0.58333333333333315</v>
      </c>
      <c r="X13" s="3">
        <f t="shared" si="7"/>
        <v>0.59374999999999978</v>
      </c>
      <c r="Y13" s="3">
        <f t="shared" si="7"/>
        <v>0.60416666666666641</v>
      </c>
      <c r="Z13" s="3"/>
    </row>
    <row r="14" spans="1:26">
      <c r="A14" s="19"/>
      <c r="B14" s="2"/>
      <c r="C14" s="3">
        <v>0.3888888888888889</v>
      </c>
      <c r="D14" s="3">
        <f t="shared" si="8"/>
        <v>0.39930555555555558</v>
      </c>
      <c r="E14" s="3">
        <f t="shared" si="9"/>
        <v>0.40972222222222227</v>
      </c>
      <c r="F14" s="3">
        <f t="shared" si="10"/>
        <v>0.41666666666666669</v>
      </c>
      <c r="G14" s="3">
        <f t="shared" si="11"/>
        <v>0.42708333333333337</v>
      </c>
      <c r="H14" s="3">
        <f t="shared" si="11"/>
        <v>0.43750000000000006</v>
      </c>
      <c r="I14" s="3">
        <f t="shared" si="12"/>
        <v>0.45138888888888895</v>
      </c>
      <c r="J14" s="3">
        <f t="shared" si="13"/>
        <v>0.46875000000000006</v>
      </c>
      <c r="K14" s="3">
        <f t="shared" si="14"/>
        <v>0.47222222222222227</v>
      </c>
      <c r="L14" s="3">
        <f t="shared" si="15"/>
        <v>0.48611111111111116</v>
      </c>
      <c r="M14" s="3">
        <f t="shared" si="16"/>
        <v>0.49305555555555558</v>
      </c>
      <c r="N14" s="5">
        <v>12</v>
      </c>
      <c r="O14" s="3">
        <v>0.52777777777777779</v>
      </c>
      <c r="P14" s="3">
        <f t="shared" si="0"/>
        <v>0.53472222222222221</v>
      </c>
      <c r="Q14" s="3">
        <f t="shared" si="1"/>
        <v>0.54861111111111105</v>
      </c>
      <c r="R14" s="3">
        <f t="shared" si="2"/>
        <v>0.55208333333333326</v>
      </c>
      <c r="S14" s="3">
        <f t="shared" si="3"/>
        <v>0.56944444444444442</v>
      </c>
      <c r="T14" s="3">
        <f t="shared" si="4"/>
        <v>0.58333333333333326</v>
      </c>
      <c r="U14" s="3">
        <f t="shared" si="5"/>
        <v>0.59374999999999989</v>
      </c>
      <c r="V14" s="3">
        <f t="shared" si="5"/>
        <v>0.60416666666666652</v>
      </c>
      <c r="W14" s="3">
        <f t="shared" si="6"/>
        <v>0.61111111111111094</v>
      </c>
      <c r="X14" s="3">
        <f t="shared" si="7"/>
        <v>0.62152777777777757</v>
      </c>
      <c r="Y14" s="3">
        <f t="shared" si="7"/>
        <v>0.6319444444444442</v>
      </c>
      <c r="Z14" s="3"/>
    </row>
    <row r="15" spans="1:26">
      <c r="A15" s="19"/>
      <c r="B15" s="2"/>
      <c r="C15" s="3">
        <v>0.41666666666666669</v>
      </c>
      <c r="D15" s="3">
        <f t="shared" si="8"/>
        <v>0.42708333333333337</v>
      </c>
      <c r="E15" s="3">
        <f t="shared" si="9"/>
        <v>0.43750000000000006</v>
      </c>
      <c r="F15" s="3">
        <f t="shared" si="10"/>
        <v>0.44444444444444448</v>
      </c>
      <c r="G15" s="3">
        <f t="shared" si="11"/>
        <v>0.45486111111111116</v>
      </c>
      <c r="H15" s="3">
        <f t="shared" si="11"/>
        <v>0.46527777777777785</v>
      </c>
      <c r="I15" s="3">
        <f t="shared" si="12"/>
        <v>0.47916666666666674</v>
      </c>
      <c r="J15" s="3">
        <f t="shared" si="13"/>
        <v>0.49652777777777785</v>
      </c>
      <c r="K15" s="3">
        <f t="shared" si="14"/>
        <v>0.50000000000000011</v>
      </c>
      <c r="L15" s="3">
        <f t="shared" si="15"/>
        <v>0.51388888888888895</v>
      </c>
      <c r="M15" s="3">
        <f t="shared" si="16"/>
        <v>0.52083333333333337</v>
      </c>
      <c r="N15" s="5">
        <v>13</v>
      </c>
      <c r="O15" s="3">
        <v>0.55555555555555558</v>
      </c>
      <c r="P15" s="3">
        <f t="shared" si="0"/>
        <v>0.5625</v>
      </c>
      <c r="Q15" s="3">
        <f t="shared" si="1"/>
        <v>0.57638888888888884</v>
      </c>
      <c r="R15" s="3">
        <f t="shared" si="2"/>
        <v>0.57986111111111105</v>
      </c>
      <c r="S15" s="3">
        <f t="shared" si="3"/>
        <v>0.59722222222222221</v>
      </c>
      <c r="T15" s="3">
        <f t="shared" si="4"/>
        <v>0.61111111111111105</v>
      </c>
      <c r="U15" s="3">
        <f t="shared" si="5"/>
        <v>0.62152777777777768</v>
      </c>
      <c r="V15" s="3">
        <f t="shared" si="5"/>
        <v>0.63194444444444431</v>
      </c>
      <c r="W15" s="3">
        <f t="shared" si="6"/>
        <v>0.63888888888888873</v>
      </c>
      <c r="X15" s="3">
        <f t="shared" si="7"/>
        <v>0.64930555555555536</v>
      </c>
      <c r="Y15" s="3">
        <f t="shared" si="7"/>
        <v>0.65972222222222199</v>
      </c>
      <c r="Z15" s="2"/>
    </row>
    <row r="16" spans="1:26">
      <c r="A16" s="19"/>
      <c r="B16" s="2"/>
      <c r="C16" s="3">
        <v>0.44444444444444442</v>
      </c>
      <c r="D16" s="3">
        <f t="shared" si="8"/>
        <v>0.4548611111111111</v>
      </c>
      <c r="E16" s="3">
        <f t="shared" si="9"/>
        <v>0.46527777777777779</v>
      </c>
      <c r="F16" s="3">
        <f t="shared" si="10"/>
        <v>0.47222222222222221</v>
      </c>
      <c r="G16" s="3">
        <f t="shared" si="11"/>
        <v>0.4826388888888889</v>
      </c>
      <c r="H16" s="3">
        <f t="shared" si="11"/>
        <v>0.49305555555555558</v>
      </c>
      <c r="I16" s="3">
        <f t="shared" si="12"/>
        <v>0.50694444444444442</v>
      </c>
      <c r="J16" s="3">
        <f t="shared" si="13"/>
        <v>0.52430555555555558</v>
      </c>
      <c r="K16" s="3">
        <f t="shared" si="14"/>
        <v>0.52777777777777779</v>
      </c>
      <c r="L16" s="3">
        <f t="shared" si="15"/>
        <v>0.54166666666666663</v>
      </c>
      <c r="M16" s="3">
        <f t="shared" si="16"/>
        <v>0.54861111111111105</v>
      </c>
      <c r="N16" s="5">
        <v>14</v>
      </c>
      <c r="O16" s="3">
        <v>0.58333333333333337</v>
      </c>
      <c r="P16" s="3">
        <f t="shared" si="0"/>
        <v>0.59027777777777779</v>
      </c>
      <c r="Q16" s="3">
        <f t="shared" si="1"/>
        <v>0.60416666666666663</v>
      </c>
      <c r="R16" s="3">
        <f t="shared" si="2"/>
        <v>0.60763888888888884</v>
      </c>
      <c r="S16" s="3">
        <f t="shared" si="3"/>
        <v>0.625</v>
      </c>
      <c r="T16" s="3">
        <f t="shared" si="4"/>
        <v>0.63888888888888884</v>
      </c>
      <c r="U16" s="3">
        <f t="shared" si="5"/>
        <v>0.64930555555555547</v>
      </c>
      <c r="V16" s="3">
        <f t="shared" si="5"/>
        <v>0.6597222222222221</v>
      </c>
      <c r="W16" s="3">
        <f t="shared" si="6"/>
        <v>0.66666666666666652</v>
      </c>
      <c r="X16" s="3">
        <f t="shared" si="7"/>
        <v>0.67708333333333315</v>
      </c>
      <c r="Y16" s="3">
        <f t="shared" si="7"/>
        <v>0.68749999999999978</v>
      </c>
      <c r="Z16" s="2"/>
    </row>
    <row r="17" spans="1:26">
      <c r="A17" s="19"/>
      <c r="B17" s="2"/>
      <c r="C17" s="3">
        <v>0.47222222222222227</v>
      </c>
      <c r="D17" s="3">
        <f t="shared" si="8"/>
        <v>0.48263888888888895</v>
      </c>
      <c r="E17" s="3">
        <f t="shared" si="9"/>
        <v>0.49305555555555564</v>
      </c>
      <c r="F17" s="3">
        <f t="shared" si="10"/>
        <v>0.50000000000000011</v>
      </c>
      <c r="G17" s="3">
        <f t="shared" si="11"/>
        <v>0.51041666666666674</v>
      </c>
      <c r="H17" s="3">
        <f t="shared" si="11"/>
        <v>0.52083333333333337</v>
      </c>
      <c r="I17" s="3">
        <f t="shared" si="12"/>
        <v>0.53472222222222221</v>
      </c>
      <c r="J17" s="3">
        <f t="shared" si="13"/>
        <v>0.55208333333333337</v>
      </c>
      <c r="K17" s="3">
        <f t="shared" si="14"/>
        <v>0.55555555555555558</v>
      </c>
      <c r="L17" s="3">
        <f t="shared" si="15"/>
        <v>0.56944444444444442</v>
      </c>
      <c r="M17" s="3">
        <f t="shared" si="16"/>
        <v>0.57638888888888884</v>
      </c>
      <c r="N17" s="5">
        <v>15</v>
      </c>
      <c r="O17" s="3">
        <v>0.61111111111111105</v>
      </c>
      <c r="P17" s="3">
        <f t="shared" si="0"/>
        <v>0.61805555555555547</v>
      </c>
      <c r="Q17" s="3">
        <f t="shared" si="1"/>
        <v>0.63194444444444431</v>
      </c>
      <c r="R17" s="3">
        <f t="shared" si="2"/>
        <v>0.63541666666666652</v>
      </c>
      <c r="S17" s="3">
        <f t="shared" si="3"/>
        <v>0.65277777777777768</v>
      </c>
      <c r="T17" s="3">
        <f t="shared" si="4"/>
        <v>0.66666666666666652</v>
      </c>
      <c r="U17" s="3">
        <f t="shared" si="5"/>
        <v>0.67708333333333315</v>
      </c>
      <c r="V17" s="3">
        <f t="shared" si="5"/>
        <v>0.68749999999999978</v>
      </c>
      <c r="W17" s="3">
        <f t="shared" si="6"/>
        <v>0.6944444444444442</v>
      </c>
      <c r="X17" s="3">
        <f t="shared" si="7"/>
        <v>0.70486111111111083</v>
      </c>
      <c r="Y17" s="3">
        <f t="shared" si="7"/>
        <v>0.71527777777777746</v>
      </c>
      <c r="Z17" s="3"/>
    </row>
    <row r="18" spans="1:26">
      <c r="A18" s="19"/>
      <c r="B18" s="2"/>
      <c r="C18" s="3">
        <v>0.5</v>
      </c>
      <c r="D18" s="3">
        <f t="shared" si="8"/>
        <v>0.51041666666666663</v>
      </c>
      <c r="E18" s="3">
        <f t="shared" si="9"/>
        <v>0.52083333333333326</v>
      </c>
      <c r="F18" s="3">
        <f t="shared" si="10"/>
        <v>0.52777777777777768</v>
      </c>
      <c r="G18" s="3">
        <f t="shared" si="11"/>
        <v>0.53819444444444431</v>
      </c>
      <c r="H18" s="3">
        <f t="shared" si="11"/>
        <v>0.54861111111111094</v>
      </c>
      <c r="I18" s="3">
        <f t="shared" si="12"/>
        <v>0.56249999999999978</v>
      </c>
      <c r="J18" s="3">
        <f t="shared" si="13"/>
        <v>0.57986111111111094</v>
      </c>
      <c r="K18" s="3">
        <f t="shared" si="14"/>
        <v>0.58333333333333315</v>
      </c>
      <c r="L18" s="3">
        <f t="shared" si="15"/>
        <v>0.59722222222222199</v>
      </c>
      <c r="M18" s="3">
        <f t="shared" si="16"/>
        <v>0.60416666666666641</v>
      </c>
      <c r="N18" s="5">
        <v>16</v>
      </c>
      <c r="O18" s="3">
        <v>0.63888888888888895</v>
      </c>
      <c r="P18" s="3">
        <f t="shared" si="0"/>
        <v>0.64583333333333337</v>
      </c>
      <c r="Q18" s="3">
        <f t="shared" si="1"/>
        <v>0.65972222222222221</v>
      </c>
      <c r="R18" s="3">
        <f t="shared" si="2"/>
        <v>0.66319444444444442</v>
      </c>
      <c r="S18" s="3">
        <f t="shared" si="3"/>
        <v>0.68055555555555558</v>
      </c>
      <c r="T18" s="3">
        <f t="shared" si="4"/>
        <v>0.69444444444444442</v>
      </c>
      <c r="U18" s="3">
        <f t="shared" si="5"/>
        <v>0.70486111111111105</v>
      </c>
      <c r="V18" s="3">
        <f t="shared" si="5"/>
        <v>0.71527777777777768</v>
      </c>
      <c r="W18" s="3">
        <f t="shared" si="6"/>
        <v>0.7222222222222221</v>
      </c>
      <c r="X18" s="3">
        <f t="shared" si="7"/>
        <v>0.73263888888888873</v>
      </c>
      <c r="Y18" s="3">
        <f t="shared" si="7"/>
        <v>0.74305555555555536</v>
      </c>
      <c r="Z18" s="3"/>
    </row>
    <row r="19" spans="1:26">
      <c r="A19" s="19"/>
      <c r="B19" s="2"/>
      <c r="C19" s="3">
        <v>0.52777777777777779</v>
      </c>
      <c r="D19" s="3">
        <f t="shared" si="8"/>
        <v>0.53819444444444442</v>
      </c>
      <c r="E19" s="3">
        <f t="shared" si="9"/>
        <v>0.54861111111111105</v>
      </c>
      <c r="F19" s="3">
        <f t="shared" si="10"/>
        <v>0.55555555555555547</v>
      </c>
      <c r="G19" s="3">
        <f t="shared" si="11"/>
        <v>0.5659722222222221</v>
      </c>
      <c r="H19" s="3">
        <f t="shared" si="11"/>
        <v>0.57638888888888873</v>
      </c>
      <c r="I19" s="3">
        <f t="shared" si="12"/>
        <v>0.59027777777777757</v>
      </c>
      <c r="J19" s="3">
        <f t="shared" si="13"/>
        <v>0.60763888888888873</v>
      </c>
      <c r="K19" s="3">
        <f t="shared" si="14"/>
        <v>0.61111111111111094</v>
      </c>
      <c r="L19" s="3">
        <f t="shared" si="15"/>
        <v>0.62499999999999978</v>
      </c>
      <c r="M19" s="3">
        <f t="shared" si="16"/>
        <v>0.6319444444444442</v>
      </c>
      <c r="N19" s="5">
        <v>17</v>
      </c>
      <c r="O19" s="3">
        <v>0.66666666666666663</v>
      </c>
      <c r="P19" s="3">
        <f t="shared" si="0"/>
        <v>0.67361111111111105</v>
      </c>
      <c r="Q19" s="3">
        <f t="shared" si="1"/>
        <v>0.68749999999999989</v>
      </c>
      <c r="R19" s="3">
        <f t="shared" si="2"/>
        <v>0.6909722222222221</v>
      </c>
      <c r="S19" s="3">
        <f t="shared" si="3"/>
        <v>0.70833333333333326</v>
      </c>
      <c r="T19" s="3">
        <f t="shared" si="4"/>
        <v>0.7222222222222221</v>
      </c>
      <c r="U19" s="3">
        <f t="shared" si="5"/>
        <v>0.73263888888888873</v>
      </c>
      <c r="V19" s="3">
        <f t="shared" si="5"/>
        <v>0.74305555555555536</v>
      </c>
      <c r="W19" s="3">
        <f t="shared" si="6"/>
        <v>0.74999999999999978</v>
      </c>
      <c r="X19" s="3">
        <f t="shared" si="7"/>
        <v>0.76041666666666641</v>
      </c>
      <c r="Y19" s="3">
        <f t="shared" si="7"/>
        <v>0.77083333333333304</v>
      </c>
      <c r="Z19" s="3">
        <f>Y19+TIME(0,10,0)</f>
        <v>0.77777777777777746</v>
      </c>
    </row>
    <row r="20" spans="1:26">
      <c r="A20" s="19"/>
      <c r="B20" s="2"/>
      <c r="C20" s="3">
        <v>0.55555555555555558</v>
      </c>
      <c r="D20" s="3">
        <f t="shared" si="8"/>
        <v>0.56597222222222221</v>
      </c>
      <c r="E20" s="3">
        <f t="shared" si="9"/>
        <v>0.57638888888888884</v>
      </c>
      <c r="F20" s="3">
        <f t="shared" si="10"/>
        <v>0.58333333333333326</v>
      </c>
      <c r="G20" s="3">
        <f t="shared" si="11"/>
        <v>0.59374999999999989</v>
      </c>
      <c r="H20" s="3">
        <f t="shared" si="11"/>
        <v>0.60416666666666652</v>
      </c>
      <c r="I20" s="3">
        <f t="shared" si="12"/>
        <v>0.61805555555555536</v>
      </c>
      <c r="J20" s="3">
        <f t="shared" si="13"/>
        <v>0.63541666666666652</v>
      </c>
      <c r="K20" s="3">
        <f t="shared" si="14"/>
        <v>0.63888888888888873</v>
      </c>
      <c r="L20" s="3">
        <f t="shared" si="15"/>
        <v>0.65277777777777757</v>
      </c>
      <c r="M20" s="3">
        <f t="shared" si="16"/>
        <v>0.65972222222222199</v>
      </c>
      <c r="N20" s="5">
        <v>18</v>
      </c>
      <c r="O20" s="3">
        <v>0.69444444444444453</v>
      </c>
      <c r="P20" s="3">
        <f t="shared" si="0"/>
        <v>0.70138888888888895</v>
      </c>
      <c r="Q20" s="3">
        <f t="shared" si="1"/>
        <v>0.71527777777777779</v>
      </c>
      <c r="R20" s="3">
        <f t="shared" si="2"/>
        <v>0.71875</v>
      </c>
      <c r="S20" s="3">
        <f t="shared" si="3"/>
        <v>0.73611111111111116</v>
      </c>
      <c r="T20" s="3">
        <f t="shared" si="4"/>
        <v>0.75</v>
      </c>
      <c r="U20" s="3">
        <f t="shared" si="5"/>
        <v>0.76041666666666663</v>
      </c>
      <c r="V20" s="3">
        <f t="shared" si="5"/>
        <v>0.77083333333333326</v>
      </c>
      <c r="W20" s="3">
        <f t="shared" si="6"/>
        <v>0.77777777777777768</v>
      </c>
      <c r="X20" s="3">
        <f t="shared" si="7"/>
        <v>0.78819444444444431</v>
      </c>
      <c r="Y20" s="3">
        <f t="shared" si="7"/>
        <v>0.79861111111111094</v>
      </c>
      <c r="Z20" s="3">
        <f>Y20+TIME(0,10,0)</f>
        <v>0.80555555555555536</v>
      </c>
    </row>
    <row r="21" spans="1:26">
      <c r="A21" s="19"/>
      <c r="B21" s="2"/>
      <c r="C21" s="3">
        <v>0.58333333333333337</v>
      </c>
      <c r="D21" s="3">
        <f t="shared" si="8"/>
        <v>0.59375</v>
      </c>
      <c r="E21" s="3">
        <f t="shared" si="9"/>
        <v>0.60416666666666663</v>
      </c>
      <c r="F21" s="3">
        <f t="shared" si="10"/>
        <v>0.61111111111111105</v>
      </c>
      <c r="G21" s="3">
        <f t="shared" si="11"/>
        <v>0.62152777777777768</v>
      </c>
      <c r="H21" s="3">
        <f t="shared" si="11"/>
        <v>0.63194444444444431</v>
      </c>
      <c r="I21" s="3">
        <f t="shared" si="12"/>
        <v>0.64583333333333315</v>
      </c>
      <c r="J21" s="3">
        <f t="shared" si="13"/>
        <v>0.66319444444444431</v>
      </c>
      <c r="K21" s="3">
        <f t="shared" si="14"/>
        <v>0.66666666666666652</v>
      </c>
      <c r="L21" s="3">
        <f t="shared" si="15"/>
        <v>0.68055555555555536</v>
      </c>
      <c r="M21" s="3">
        <f t="shared" si="16"/>
        <v>0.68749999999999978</v>
      </c>
      <c r="N21" s="5">
        <v>19</v>
      </c>
      <c r="O21" s="3">
        <v>0.72222222222222221</v>
      </c>
      <c r="P21" s="3">
        <f t="shared" si="0"/>
        <v>0.72916666666666663</v>
      </c>
      <c r="Q21" s="3">
        <f t="shared" si="1"/>
        <v>0.74305555555555547</v>
      </c>
      <c r="R21" s="3">
        <f t="shared" si="2"/>
        <v>0.74652777777777768</v>
      </c>
      <c r="S21" s="3">
        <f t="shared" si="3"/>
        <v>0.76388888888888884</v>
      </c>
      <c r="T21" s="3">
        <f t="shared" si="4"/>
        <v>0.77777777777777768</v>
      </c>
      <c r="U21" s="3">
        <f t="shared" si="5"/>
        <v>0.78819444444444431</v>
      </c>
      <c r="V21" s="3">
        <f t="shared" si="5"/>
        <v>0.79861111111111094</v>
      </c>
      <c r="W21" s="3">
        <f t="shared" si="6"/>
        <v>0.80555555555555536</v>
      </c>
      <c r="X21" s="3">
        <f t="shared" si="7"/>
        <v>0.81597222222222199</v>
      </c>
      <c r="Y21" s="3">
        <f t="shared" si="7"/>
        <v>0.82638888888888862</v>
      </c>
      <c r="Z21" s="3"/>
    </row>
    <row r="22" spans="1:26">
      <c r="A22" s="19"/>
      <c r="B22" s="2"/>
      <c r="C22" s="3">
        <v>0.61111111111111105</v>
      </c>
      <c r="D22" s="3">
        <f t="shared" si="8"/>
        <v>0.62152777777777768</v>
      </c>
      <c r="E22" s="3">
        <f t="shared" si="9"/>
        <v>0.63194444444444431</v>
      </c>
      <c r="F22" s="3">
        <f t="shared" si="10"/>
        <v>0.63888888888888873</v>
      </c>
      <c r="G22" s="3">
        <f t="shared" si="11"/>
        <v>0.64930555555555536</v>
      </c>
      <c r="H22" s="3">
        <f t="shared" si="11"/>
        <v>0.65972222222222199</v>
      </c>
      <c r="I22" s="3">
        <f t="shared" si="12"/>
        <v>0.67361111111111083</v>
      </c>
      <c r="J22" s="3">
        <f t="shared" si="13"/>
        <v>0.69097222222222199</v>
      </c>
      <c r="K22" s="3">
        <f t="shared" si="14"/>
        <v>0.6944444444444442</v>
      </c>
      <c r="L22" s="3">
        <f t="shared" si="15"/>
        <v>0.70833333333333304</v>
      </c>
      <c r="M22" s="3">
        <f t="shared" si="16"/>
        <v>0.71527777777777746</v>
      </c>
      <c r="N22" s="5">
        <v>20</v>
      </c>
      <c r="O22" s="3">
        <v>0.75</v>
      </c>
      <c r="P22" s="3">
        <f t="shared" si="0"/>
        <v>0.75694444444444442</v>
      </c>
      <c r="Q22" s="3">
        <f t="shared" si="1"/>
        <v>0.77083333333333326</v>
      </c>
      <c r="R22" s="3">
        <f t="shared" si="2"/>
        <v>0.77430555555555547</v>
      </c>
      <c r="S22" s="3">
        <f t="shared" si="3"/>
        <v>0.79166666666666663</v>
      </c>
      <c r="T22" s="3">
        <f t="shared" si="4"/>
        <v>0.80555555555555547</v>
      </c>
      <c r="U22" s="3">
        <f t="shared" si="5"/>
        <v>0.8159722222222221</v>
      </c>
      <c r="V22" s="3">
        <f t="shared" si="5"/>
        <v>0.82638888888888873</v>
      </c>
      <c r="W22" s="3">
        <f t="shared" si="6"/>
        <v>0.83333333333333315</v>
      </c>
      <c r="X22" s="3">
        <f t="shared" si="7"/>
        <v>0.84374999999999978</v>
      </c>
      <c r="Y22" s="3">
        <f t="shared" si="7"/>
        <v>0.85416666666666641</v>
      </c>
      <c r="Z22" s="3"/>
    </row>
    <row r="23" spans="1:26">
      <c r="A23" s="19"/>
      <c r="B23" s="2"/>
      <c r="C23" s="3">
        <v>0.63888888888888895</v>
      </c>
      <c r="D23" s="3">
        <f t="shared" si="8"/>
        <v>0.64930555555555558</v>
      </c>
      <c r="E23" s="3">
        <f t="shared" si="9"/>
        <v>0.65972222222222221</v>
      </c>
      <c r="F23" s="3">
        <f t="shared" si="10"/>
        <v>0.66666666666666663</v>
      </c>
      <c r="G23" s="3">
        <f t="shared" si="11"/>
        <v>0.67708333333333326</v>
      </c>
      <c r="H23" s="3">
        <f t="shared" si="11"/>
        <v>0.68749999999999989</v>
      </c>
      <c r="I23" s="3">
        <f t="shared" si="12"/>
        <v>0.70138888888888873</v>
      </c>
      <c r="J23" s="3">
        <f t="shared" si="13"/>
        <v>0.71874999999999989</v>
      </c>
      <c r="K23" s="3">
        <f t="shared" si="14"/>
        <v>0.7222222222222221</v>
      </c>
      <c r="L23" s="3">
        <f t="shared" si="15"/>
        <v>0.73611111111111094</v>
      </c>
      <c r="M23" s="3">
        <f t="shared" si="16"/>
        <v>0.74305555555555536</v>
      </c>
      <c r="N23" s="5">
        <v>21</v>
      </c>
      <c r="O23" s="3">
        <v>0.78125</v>
      </c>
      <c r="P23" s="3">
        <f>O23+TIME(0,10,0)</f>
        <v>0.78819444444444442</v>
      </c>
      <c r="Q23" s="3">
        <f>P23+TIME(0,20,0)</f>
        <v>0.80208333333333326</v>
      </c>
      <c r="R23" s="3">
        <f>Q23+TIME(0,5,0)</f>
        <v>0.80555555555555547</v>
      </c>
      <c r="S23" s="3">
        <f>R23+TIME(0,25,0)</f>
        <v>0.82291666666666663</v>
      </c>
      <c r="T23" s="3">
        <f>S23+TIME(0,15,0)</f>
        <v>0.83333333333333326</v>
      </c>
      <c r="U23" s="3">
        <f>T23+TIME(0,15,0)</f>
        <v>0.84374999999999989</v>
      </c>
      <c r="V23" s="3">
        <f>U23+TIME(0,15,0)</f>
        <v>0.85416666666666652</v>
      </c>
      <c r="W23" s="3">
        <f>V23+TIME(0,10,0)</f>
        <v>0.86111111111111094</v>
      </c>
      <c r="X23" s="3">
        <f t="shared" si="7"/>
        <v>0.87152777777777757</v>
      </c>
      <c r="Y23" s="3">
        <f t="shared" si="7"/>
        <v>0.8819444444444442</v>
      </c>
      <c r="Z23" s="3"/>
    </row>
    <row r="24" spans="1:26" ht="16.5" customHeight="1">
      <c r="A24" s="19"/>
      <c r="B24" s="2"/>
      <c r="C24" s="3">
        <v>0.66666666666666663</v>
      </c>
      <c r="D24" s="3">
        <f t="shared" si="8"/>
        <v>0.67708333333333326</v>
      </c>
      <c r="E24" s="3">
        <f t="shared" si="9"/>
        <v>0.68749999999999989</v>
      </c>
      <c r="F24" s="3">
        <f t="shared" si="10"/>
        <v>0.69444444444444431</v>
      </c>
      <c r="G24" s="3">
        <f t="shared" si="11"/>
        <v>0.70486111111111094</v>
      </c>
      <c r="H24" s="3">
        <f t="shared" si="11"/>
        <v>0.71527777777777757</v>
      </c>
      <c r="I24" s="3">
        <f t="shared" si="12"/>
        <v>0.72916666666666641</v>
      </c>
      <c r="J24" s="3">
        <f t="shared" si="13"/>
        <v>0.74652777777777757</v>
      </c>
      <c r="K24" s="3">
        <f t="shared" si="14"/>
        <v>0.74999999999999978</v>
      </c>
      <c r="L24" s="3">
        <f t="shared" si="15"/>
        <v>0.76388888888888862</v>
      </c>
      <c r="M24" s="3">
        <f t="shared" si="16"/>
        <v>0.77083333333333304</v>
      </c>
      <c r="N24" s="5">
        <v>22</v>
      </c>
      <c r="O24" s="3">
        <v>0.80555555555555547</v>
      </c>
      <c r="P24" s="3">
        <f t="shared" si="0"/>
        <v>0.81249999999999989</v>
      </c>
      <c r="Q24" s="3">
        <f t="shared" si="1"/>
        <v>0.82638888888888873</v>
      </c>
      <c r="R24" s="3">
        <f t="shared" si="2"/>
        <v>0.82986111111111094</v>
      </c>
      <c r="S24" s="3">
        <f t="shared" si="3"/>
        <v>0.8472222222222221</v>
      </c>
      <c r="T24" s="3">
        <f t="shared" si="4"/>
        <v>0.86111111111111094</v>
      </c>
      <c r="U24" s="3">
        <f t="shared" si="5"/>
        <v>0.87152777777777757</v>
      </c>
      <c r="V24" s="3">
        <f t="shared" si="5"/>
        <v>0.8819444444444442</v>
      </c>
      <c r="W24" s="3">
        <f t="shared" si="6"/>
        <v>0.88888888888888862</v>
      </c>
      <c r="X24" s="3">
        <f t="shared" si="7"/>
        <v>0.89930555555555525</v>
      </c>
      <c r="Y24" s="3">
        <f t="shared" si="7"/>
        <v>0.90972222222222188</v>
      </c>
      <c r="Z24" s="2"/>
    </row>
    <row r="25" spans="1:26">
      <c r="A25" s="19"/>
      <c r="B25" s="2"/>
      <c r="C25" s="3">
        <v>0.69444444444444453</v>
      </c>
      <c r="D25" s="3">
        <f t="shared" si="8"/>
        <v>0.70486111111111116</v>
      </c>
      <c r="E25" s="3">
        <f t="shared" si="9"/>
        <v>0.71527777777777779</v>
      </c>
      <c r="F25" s="3">
        <f t="shared" si="10"/>
        <v>0.72222222222222221</v>
      </c>
      <c r="G25" s="3">
        <f t="shared" si="11"/>
        <v>0.73263888888888884</v>
      </c>
      <c r="H25" s="3">
        <f t="shared" si="11"/>
        <v>0.74305555555555547</v>
      </c>
      <c r="I25" s="3">
        <f t="shared" si="12"/>
        <v>0.75694444444444431</v>
      </c>
      <c r="J25" s="3">
        <f t="shared" si="13"/>
        <v>0.77430555555555547</v>
      </c>
      <c r="K25" s="3">
        <f t="shared" si="14"/>
        <v>0.77777777777777768</v>
      </c>
      <c r="L25" s="3">
        <f t="shared" si="15"/>
        <v>0.79166666666666652</v>
      </c>
      <c r="M25" s="3">
        <f t="shared" si="16"/>
        <v>0.79861111111111094</v>
      </c>
      <c r="N25" s="5">
        <v>23</v>
      </c>
      <c r="O25" s="3">
        <v>0.83333333333333337</v>
      </c>
      <c r="P25" s="3">
        <f t="shared" si="0"/>
        <v>0.84027777777777779</v>
      </c>
      <c r="Q25" s="3">
        <f t="shared" si="1"/>
        <v>0.85416666666666663</v>
      </c>
      <c r="R25" s="3">
        <f t="shared" si="2"/>
        <v>0.85763888888888884</v>
      </c>
      <c r="S25" s="3">
        <f t="shared" si="3"/>
        <v>0.875</v>
      </c>
      <c r="T25" s="3">
        <f t="shared" si="4"/>
        <v>0.88888888888888884</v>
      </c>
      <c r="U25" s="3">
        <f t="shared" si="5"/>
        <v>0.89930555555555547</v>
      </c>
      <c r="V25" s="3">
        <f t="shared" si="5"/>
        <v>0.9097222222222221</v>
      </c>
      <c r="W25" s="3">
        <f t="shared" si="6"/>
        <v>0.91666666666666652</v>
      </c>
      <c r="X25" s="3">
        <f t="shared" si="7"/>
        <v>0.92708333333333315</v>
      </c>
      <c r="Y25" s="3">
        <f t="shared" si="7"/>
        <v>0.93749999999999978</v>
      </c>
      <c r="Z25" s="3"/>
    </row>
    <row r="26" spans="1:26">
      <c r="A26" s="19"/>
      <c r="B26" s="2"/>
      <c r="C26" s="3">
        <v>0.72222222222222221</v>
      </c>
      <c r="D26" s="3">
        <f t="shared" si="8"/>
        <v>0.73263888888888884</v>
      </c>
      <c r="E26" s="3">
        <f t="shared" si="9"/>
        <v>0.74305555555555547</v>
      </c>
      <c r="F26" s="3">
        <f t="shared" si="10"/>
        <v>0.74999999999999989</v>
      </c>
      <c r="G26" s="3">
        <f t="shared" si="11"/>
        <v>0.76041666666666652</v>
      </c>
      <c r="H26" s="3">
        <f t="shared" si="11"/>
        <v>0.77083333333333315</v>
      </c>
      <c r="I26" s="3">
        <f t="shared" si="12"/>
        <v>0.78472222222222199</v>
      </c>
      <c r="J26" s="3">
        <f t="shared" si="13"/>
        <v>0.80208333333333315</v>
      </c>
      <c r="K26" s="3">
        <f t="shared" si="14"/>
        <v>0.80555555555555536</v>
      </c>
      <c r="L26" s="3">
        <f t="shared" si="15"/>
        <v>0.8194444444444442</v>
      </c>
      <c r="M26" s="3">
        <f t="shared" si="16"/>
        <v>0.82638888888888862</v>
      </c>
      <c r="N26" s="5">
        <v>24</v>
      </c>
      <c r="O26" s="3">
        <v>0.86111111111111116</v>
      </c>
      <c r="P26" s="3">
        <f t="shared" si="0"/>
        <v>0.86805555555555558</v>
      </c>
      <c r="Q26" s="3">
        <f t="shared" si="1"/>
        <v>0.88194444444444442</v>
      </c>
      <c r="R26" s="3">
        <f t="shared" si="2"/>
        <v>0.88541666666666663</v>
      </c>
      <c r="S26" s="3">
        <f t="shared" si="3"/>
        <v>0.90277777777777779</v>
      </c>
      <c r="T26" s="3">
        <f t="shared" si="4"/>
        <v>0.91666666666666663</v>
      </c>
      <c r="U26" s="3">
        <f t="shared" si="5"/>
        <v>0.92708333333333326</v>
      </c>
      <c r="V26" s="3">
        <f t="shared" si="5"/>
        <v>0.93749999999999989</v>
      </c>
      <c r="W26" s="3">
        <f t="shared" si="6"/>
        <v>0.94444444444444431</v>
      </c>
      <c r="X26" s="3">
        <f t="shared" si="7"/>
        <v>0.95486111111111094</v>
      </c>
      <c r="Y26" s="3">
        <f t="shared" si="7"/>
        <v>0.96527777777777757</v>
      </c>
      <c r="Z26" s="3"/>
    </row>
    <row r="27" spans="1:26">
      <c r="A27" s="19"/>
      <c r="B27" s="2"/>
      <c r="C27" s="3">
        <v>0.75</v>
      </c>
      <c r="D27" s="3">
        <f t="shared" si="8"/>
        <v>0.76041666666666663</v>
      </c>
      <c r="E27" s="3">
        <f t="shared" si="9"/>
        <v>0.77083333333333326</v>
      </c>
      <c r="F27" s="3">
        <f t="shared" si="10"/>
        <v>0.77777777777777768</v>
      </c>
      <c r="G27" s="3">
        <f t="shared" si="11"/>
        <v>0.78819444444444431</v>
      </c>
      <c r="H27" s="3">
        <f t="shared" si="11"/>
        <v>0.79861111111111094</v>
      </c>
      <c r="I27" s="3">
        <f t="shared" si="12"/>
        <v>0.81249999999999978</v>
      </c>
      <c r="J27" s="3">
        <f t="shared" si="13"/>
        <v>0.82986111111111094</v>
      </c>
      <c r="K27" s="3">
        <f t="shared" si="14"/>
        <v>0.83333333333333315</v>
      </c>
      <c r="L27" s="3">
        <f t="shared" si="15"/>
        <v>0.84722222222222199</v>
      </c>
      <c r="M27" s="3">
        <f t="shared" si="16"/>
        <v>0.85416666666666641</v>
      </c>
      <c r="N27" s="5">
        <v>25</v>
      </c>
      <c r="O27" s="3">
        <v>0.89583333333333337</v>
      </c>
      <c r="P27" s="3">
        <f t="shared" si="0"/>
        <v>0.90277777777777779</v>
      </c>
      <c r="Q27" s="3">
        <f t="shared" si="1"/>
        <v>0.91666666666666663</v>
      </c>
      <c r="R27" s="3">
        <f t="shared" si="2"/>
        <v>0.92013888888888884</v>
      </c>
      <c r="S27" s="3">
        <f t="shared" si="3"/>
        <v>0.9375</v>
      </c>
      <c r="T27" s="3">
        <f t="shared" si="4"/>
        <v>0.95138888888888884</v>
      </c>
      <c r="U27" s="3">
        <f t="shared" si="5"/>
        <v>0.96180555555555547</v>
      </c>
      <c r="V27" s="3">
        <f t="shared" si="5"/>
        <v>0.9722222222222221</v>
      </c>
      <c r="W27" s="3">
        <f t="shared" si="6"/>
        <v>0.97916666666666652</v>
      </c>
      <c r="X27" s="3">
        <f t="shared" si="7"/>
        <v>0.98958333333333315</v>
      </c>
      <c r="Y27" s="3">
        <f t="shared" si="7"/>
        <v>0.99999999999999978</v>
      </c>
      <c r="Z27" s="2"/>
    </row>
    <row r="28" spans="1:26">
      <c r="A28" s="19"/>
      <c r="B28" s="3">
        <v>0.76041666666666663</v>
      </c>
      <c r="C28" s="3">
        <f>B28+TIME(0,25,0)</f>
        <v>0.77777777777777779</v>
      </c>
      <c r="D28" s="3">
        <f t="shared" si="8"/>
        <v>0.78819444444444442</v>
      </c>
      <c r="E28" s="3">
        <f t="shared" si="9"/>
        <v>0.79861111111111105</v>
      </c>
      <c r="F28" s="3">
        <f t="shared" si="10"/>
        <v>0.80555555555555547</v>
      </c>
      <c r="G28" s="3">
        <f t="shared" si="11"/>
        <v>0.8159722222222221</v>
      </c>
      <c r="H28" s="3">
        <f t="shared" si="11"/>
        <v>0.82638888888888873</v>
      </c>
      <c r="I28" s="3">
        <f t="shared" si="12"/>
        <v>0.84027777777777757</v>
      </c>
      <c r="J28" s="3">
        <f t="shared" si="13"/>
        <v>0.85763888888888873</v>
      </c>
      <c r="K28" s="3">
        <f t="shared" si="14"/>
        <v>0.86111111111111094</v>
      </c>
      <c r="L28" s="3">
        <f t="shared" si="15"/>
        <v>0.87499999999999978</v>
      </c>
      <c r="M28" s="3">
        <f t="shared" si="16"/>
        <v>0.8819444444444442</v>
      </c>
      <c r="N28" s="5">
        <v>26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>
      <c r="A29" s="19"/>
      <c r="B29" s="3"/>
      <c r="C29" s="3">
        <v>0.80555555555555547</v>
      </c>
      <c r="D29" s="3">
        <f t="shared" si="8"/>
        <v>0.8159722222222221</v>
      </c>
      <c r="E29" s="3">
        <f t="shared" si="9"/>
        <v>0.82638888888888873</v>
      </c>
      <c r="F29" s="3">
        <f t="shared" si="10"/>
        <v>0.83333333333333315</v>
      </c>
      <c r="G29" s="3">
        <f t="shared" si="11"/>
        <v>0.84374999999999978</v>
      </c>
      <c r="H29" s="3">
        <f t="shared" si="11"/>
        <v>0.85416666666666641</v>
      </c>
      <c r="I29" s="3">
        <f t="shared" si="12"/>
        <v>0.86805555555555525</v>
      </c>
      <c r="J29" s="3">
        <f t="shared" si="13"/>
        <v>0.88541666666666641</v>
      </c>
      <c r="K29" s="3">
        <f t="shared" si="14"/>
        <v>0.88888888888888862</v>
      </c>
      <c r="L29" s="3">
        <f t="shared" si="15"/>
        <v>0.90277777777777746</v>
      </c>
      <c r="M29" s="3">
        <f t="shared" si="16"/>
        <v>0.90972222222222188</v>
      </c>
      <c r="N29" s="5">
        <v>27</v>
      </c>
      <c r="O29" s="3"/>
      <c r="P29" s="3"/>
      <c r="Q29" s="3"/>
      <c r="R29" s="3"/>
      <c r="S29" s="3"/>
      <c r="T29" s="3"/>
      <c r="U29" s="3"/>
      <c r="V29" s="3"/>
      <c r="W29" s="3"/>
      <c r="X29" s="2"/>
      <c r="Y29" s="2"/>
      <c r="Z29" s="3"/>
    </row>
    <row r="30" spans="1:26">
      <c r="A30" s="19"/>
      <c r="B30" s="3"/>
      <c r="C30" s="3">
        <v>0.83333333333333337</v>
      </c>
      <c r="D30" s="3">
        <f t="shared" si="8"/>
        <v>0.84375</v>
      </c>
      <c r="E30" s="3">
        <f t="shared" si="9"/>
        <v>0.85416666666666663</v>
      </c>
      <c r="F30" s="3">
        <f t="shared" si="10"/>
        <v>0.86111111111111105</v>
      </c>
      <c r="G30" s="3">
        <f t="shared" si="11"/>
        <v>0.87152777777777768</v>
      </c>
      <c r="H30" s="3">
        <f t="shared" si="11"/>
        <v>0.88194444444444431</v>
      </c>
      <c r="I30" s="3">
        <f t="shared" si="12"/>
        <v>0.89583333333333315</v>
      </c>
      <c r="J30" s="3">
        <f t="shared" si="13"/>
        <v>0.91319444444444431</v>
      </c>
      <c r="K30" s="3">
        <f t="shared" si="14"/>
        <v>0.91666666666666652</v>
      </c>
      <c r="L30" s="3">
        <f t="shared" si="15"/>
        <v>0.93055555555555536</v>
      </c>
      <c r="M30" s="3">
        <f t="shared" si="16"/>
        <v>0.93749999999999978</v>
      </c>
      <c r="N30" s="5">
        <v>28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9"/>
      <c r="B31" s="3"/>
      <c r="C31" s="3">
        <v>0.86111111111111116</v>
      </c>
      <c r="D31" s="3">
        <f t="shared" si="8"/>
        <v>0.87152777777777779</v>
      </c>
      <c r="E31" s="3">
        <f t="shared" si="9"/>
        <v>0.88194444444444442</v>
      </c>
      <c r="F31" s="3">
        <f t="shared" si="10"/>
        <v>0.88888888888888884</v>
      </c>
      <c r="G31" s="3">
        <f t="shared" si="11"/>
        <v>0.89930555555555547</v>
      </c>
      <c r="H31" s="3">
        <f t="shared" si="11"/>
        <v>0.9097222222222221</v>
      </c>
      <c r="I31" s="3">
        <f t="shared" si="12"/>
        <v>0.92361111111111094</v>
      </c>
      <c r="J31" s="3">
        <f t="shared" si="13"/>
        <v>0.9409722222222221</v>
      </c>
      <c r="K31" s="3">
        <f t="shared" si="14"/>
        <v>0.94444444444444431</v>
      </c>
      <c r="L31" s="3">
        <f t="shared" si="15"/>
        <v>0.95833333333333315</v>
      </c>
      <c r="M31" s="3">
        <f t="shared" si="16"/>
        <v>0.96527777777777757</v>
      </c>
      <c r="N31" s="5">
        <v>29</v>
      </c>
      <c r="O31" s="3"/>
      <c r="P31" s="3"/>
      <c r="Q31" s="3"/>
      <c r="R31" s="3"/>
      <c r="S31" s="3"/>
      <c r="T31" s="3"/>
      <c r="U31" s="3"/>
      <c r="V31" s="3"/>
      <c r="W31" s="3"/>
      <c r="X31" s="2"/>
      <c r="Y31" s="2"/>
      <c r="Z31" s="3"/>
    </row>
    <row r="32" spans="1:26">
      <c r="A32" s="19"/>
      <c r="B32" s="3"/>
      <c r="C32" s="3">
        <v>0.88888888888888884</v>
      </c>
      <c r="D32" s="3">
        <f t="shared" si="8"/>
        <v>0.89930555555555547</v>
      </c>
      <c r="E32" s="3">
        <f t="shared" si="9"/>
        <v>0.9097222222222221</v>
      </c>
      <c r="F32" s="3">
        <f t="shared" si="10"/>
        <v>0.91666666666666652</v>
      </c>
      <c r="G32" s="3">
        <f t="shared" si="11"/>
        <v>0.92708333333333315</v>
      </c>
      <c r="H32" s="3">
        <f t="shared" si="11"/>
        <v>0.93749999999999978</v>
      </c>
      <c r="I32" s="3">
        <f t="shared" si="12"/>
        <v>0.95138888888888862</v>
      </c>
      <c r="J32" s="3">
        <f t="shared" si="13"/>
        <v>0.96874999999999978</v>
      </c>
      <c r="K32" s="3">
        <f t="shared" si="14"/>
        <v>0.97222222222222199</v>
      </c>
      <c r="L32" s="3">
        <f t="shared" si="15"/>
        <v>0.98611111111111083</v>
      </c>
      <c r="M32" s="3">
        <f t="shared" si="16"/>
        <v>0.99305555555555525</v>
      </c>
      <c r="N32" s="5">
        <v>30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</sheetData>
  <sheetProtection password="DD5C" sheet="1" objects="1" scenarios="1" selectLockedCells="1" selectUnlockedCells="1"/>
  <mergeCells count="5">
    <mergeCell ref="A3:A32"/>
    <mergeCell ref="A1:A2"/>
    <mergeCell ref="B1:M1"/>
    <mergeCell ref="N1:N2"/>
    <mergeCell ref="O1:Z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R50"/>
  <sheetViews>
    <sheetView zoomScale="70" zoomScaleNormal="70" workbookViewId="0">
      <selection sqref="A1:A50"/>
    </sheetView>
  </sheetViews>
  <sheetFormatPr defaultRowHeight="16.5"/>
  <cols>
    <col min="3" max="15" width="9" style="1" customWidth="1"/>
  </cols>
  <sheetData>
    <row r="1" spans="1:18" ht="16.5" customHeight="1">
      <c r="A1" s="34" t="s">
        <v>36</v>
      </c>
      <c r="B1" s="30" t="s">
        <v>0</v>
      </c>
      <c r="C1" s="7" t="s">
        <v>26</v>
      </c>
      <c r="D1" s="16">
        <v>9.5</v>
      </c>
      <c r="E1" s="13"/>
      <c r="F1" s="13"/>
      <c r="G1" s="13"/>
      <c r="H1" s="13"/>
      <c r="I1" s="13"/>
      <c r="J1" s="13"/>
      <c r="K1" s="13"/>
      <c r="L1" s="13"/>
      <c r="M1" s="13"/>
      <c r="N1" s="27" t="s">
        <v>4</v>
      </c>
      <c r="O1" s="28"/>
      <c r="P1" s="29"/>
      <c r="Q1" s="13"/>
      <c r="R1" s="13"/>
    </row>
    <row r="2" spans="1:18">
      <c r="A2" s="35"/>
      <c r="B2" s="31"/>
      <c r="C2" s="7">
        <f>ROUND($P$2+$P$4*0+$P$3*0+$P$4*0,-2)</f>
        <v>1300</v>
      </c>
      <c r="D2" s="7" t="s">
        <v>27</v>
      </c>
      <c r="E2" s="16">
        <v>4.5999999999999996</v>
      </c>
      <c r="F2" s="13"/>
      <c r="G2" s="13"/>
      <c r="H2" s="13"/>
      <c r="I2" s="13"/>
      <c r="J2" s="13"/>
      <c r="K2" s="13"/>
      <c r="L2" s="13"/>
      <c r="M2" s="13"/>
      <c r="N2" s="8" t="s">
        <v>5</v>
      </c>
      <c r="O2" s="8" t="s">
        <v>6</v>
      </c>
      <c r="P2" s="6">
        <v>1300</v>
      </c>
      <c r="Q2" s="13"/>
      <c r="R2" s="13"/>
    </row>
    <row r="3" spans="1:18" ht="16.5" customHeight="1">
      <c r="A3" s="35"/>
      <c r="B3" s="31"/>
      <c r="C3" s="7">
        <f>ROUND($P$2+$P$4*4+$P$3*0+$P$4*0,-2)</f>
        <v>1800</v>
      </c>
      <c r="D3" s="7">
        <f>ROUND($P$2+$P$4*0+$P$3*0+$P$4*0,-2)</f>
        <v>1300</v>
      </c>
      <c r="E3" s="7" t="s">
        <v>25</v>
      </c>
      <c r="F3" s="16">
        <v>4.9000000000000004</v>
      </c>
      <c r="G3" s="13"/>
      <c r="H3" s="13"/>
      <c r="I3" s="13"/>
      <c r="J3" s="13"/>
      <c r="K3" s="13"/>
      <c r="L3" s="13"/>
      <c r="M3" s="13"/>
      <c r="N3" s="9" t="s">
        <v>7</v>
      </c>
      <c r="O3" s="9" t="s">
        <v>8</v>
      </c>
      <c r="P3" s="14">
        <v>62.35</v>
      </c>
      <c r="Q3" s="13"/>
      <c r="R3" s="13"/>
    </row>
    <row r="4" spans="1:18">
      <c r="A4" s="35"/>
      <c r="B4" s="31"/>
      <c r="C4" s="7">
        <f>ROUND($P$2+$P$4*9+$P$3*0+$P$4*0,-2)</f>
        <v>2300</v>
      </c>
      <c r="D4" s="7">
        <f>ROUND($P$2+$P$4*0+$P$3*0+$P$4*0,-2)</f>
        <v>1300</v>
      </c>
      <c r="E4" s="7">
        <f>ROUND($P$2+$P$4*0+$P$3*0+$P$4*0,-2)</f>
        <v>1300</v>
      </c>
      <c r="F4" s="7" t="s">
        <v>37</v>
      </c>
      <c r="G4" s="16">
        <v>7.7</v>
      </c>
      <c r="H4" s="13"/>
      <c r="I4" s="13"/>
      <c r="J4" s="13"/>
      <c r="K4" s="13"/>
      <c r="L4" s="13"/>
      <c r="M4" s="13"/>
      <c r="N4" s="10" t="s">
        <v>9</v>
      </c>
      <c r="O4" s="10" t="s">
        <v>8</v>
      </c>
      <c r="P4" s="15">
        <v>116.14</v>
      </c>
      <c r="Q4" s="13"/>
      <c r="R4" s="13"/>
    </row>
    <row r="5" spans="1:18">
      <c r="A5" s="35"/>
      <c r="B5" s="31"/>
      <c r="C5" s="7">
        <f>ROUND($P$2+$P$4*15.5+$P$3*0+$P$4*0,-2)</f>
        <v>3100</v>
      </c>
      <c r="D5" s="7">
        <f>ROUND($P$2+$P$4*6+$P$3*0+$P$4*0,-2)</f>
        <v>2000</v>
      </c>
      <c r="E5" s="7">
        <f>ROUND($P$2+$P$4*2+$P$3*0+$P$4*0,-2)</f>
        <v>1500</v>
      </c>
      <c r="F5" s="7">
        <f>ROUND($P$2+$P$4*0+$P$3*0+$P$4*0,-2)</f>
        <v>1300</v>
      </c>
      <c r="G5" s="7" t="s">
        <v>14</v>
      </c>
      <c r="H5" s="16">
        <v>4.4000000000000004</v>
      </c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>
      <c r="A6" s="35"/>
      <c r="B6" s="31"/>
      <c r="C6" s="7">
        <f>ROUND($P$2+$P$4*21+$P$3*0+$P$4*0,-2)</f>
        <v>3700</v>
      </c>
      <c r="D6" s="7">
        <f>ROUND($P$2+$P$4*11.5+$P$3*0+$P$4*0,-2)</f>
        <v>2600</v>
      </c>
      <c r="E6" s="7">
        <f>ROUND($P$2+$P$4*7+$P$3*0+$P$4*0,-2)</f>
        <v>2100</v>
      </c>
      <c r="F6" s="7">
        <f>ROUND($P$2+$P$4*2+$P$3*0+$P$4*0,-2)</f>
        <v>1500</v>
      </c>
      <c r="G6" s="7">
        <f>ROUND($P$2+$P$4*0+$P$3*0+$P$4*0,-2)</f>
        <v>1300</v>
      </c>
      <c r="H6" s="7" t="s">
        <v>16</v>
      </c>
      <c r="I6" s="16">
        <v>3.1</v>
      </c>
      <c r="J6" s="13"/>
      <c r="K6" s="13"/>
      <c r="L6" s="13"/>
      <c r="M6" s="13"/>
      <c r="N6" s="13"/>
      <c r="O6" s="13"/>
      <c r="P6" s="13"/>
      <c r="Q6" s="13"/>
      <c r="R6" s="13"/>
    </row>
    <row r="7" spans="1:18">
      <c r="A7" s="35"/>
      <c r="B7" s="31"/>
      <c r="C7" s="7">
        <f>ROUND($P$2+$P$4*24+$P$3*0+$P$4*0,-2)</f>
        <v>4100</v>
      </c>
      <c r="D7" s="7">
        <f>ROUND($P$2+$P$4*14.5+$P$3*0+$P$4*0,-2)</f>
        <v>3000</v>
      </c>
      <c r="E7" s="7">
        <f>ROUND($P$2+$P$4*10+$P$3*0+$P$4*0,-2)</f>
        <v>2500</v>
      </c>
      <c r="F7" s="7">
        <f>ROUND($P$2+$P$4*5+$P$3*0+$P$4*0,-2)</f>
        <v>1900</v>
      </c>
      <c r="G7" s="7">
        <f>ROUND($P$2+$P$4*0+$P$3*0+$P$4*0,-2)</f>
        <v>1300</v>
      </c>
      <c r="H7" s="7">
        <f>ROUND($P$2+$P$4*0+$P$3*0+$P$4*0,-2)</f>
        <v>1300</v>
      </c>
      <c r="I7" s="7" t="s">
        <v>28</v>
      </c>
      <c r="J7" s="17" t="s">
        <v>38</v>
      </c>
      <c r="K7" s="13"/>
      <c r="L7" s="13"/>
      <c r="M7" s="13"/>
      <c r="N7" s="13"/>
      <c r="O7" s="13"/>
      <c r="P7" s="13"/>
      <c r="Q7" s="13"/>
      <c r="R7" s="13"/>
    </row>
    <row r="8" spans="1:18">
      <c r="A8" s="35"/>
      <c r="B8" s="31"/>
      <c r="C8" s="7">
        <f>ROUND($P$2+$P$4*28+$P$3*0+$P$4*0,-2)</f>
        <v>4600</v>
      </c>
      <c r="D8" s="7">
        <f>ROUND($P$2+$P$4*18.5+$P$3*0+$P$4*0,-2)</f>
        <v>3400</v>
      </c>
      <c r="E8" s="7">
        <f>ROUND($P$2+$P$4*14+$P$3*0+$P$4*0,-2)</f>
        <v>2900</v>
      </c>
      <c r="F8" s="7">
        <f>ROUND($P$2+$P$4*9+$P$3*0+$P$4*0,-2)</f>
        <v>2300</v>
      </c>
      <c r="G8" s="7">
        <f>ROUND($P$2+$P$4*2+$P$3*0+$P$4*0,-2)</f>
        <v>1500</v>
      </c>
      <c r="H8" s="7">
        <f>ROUND($P$2+$P$4*0+$P$3*0+$P$4*0,-2)</f>
        <v>1300</v>
      </c>
      <c r="I8" s="7">
        <f>ROUND($P$2+$P$4*0+$P$3*0+$P$4*0,-2)</f>
        <v>1300</v>
      </c>
      <c r="J8" s="7" t="s">
        <v>29</v>
      </c>
      <c r="K8" s="16">
        <v>9.6999999999999993</v>
      </c>
      <c r="L8" s="13"/>
      <c r="M8" s="13"/>
      <c r="N8" s="13"/>
      <c r="O8" s="13"/>
      <c r="P8" s="13"/>
      <c r="Q8" s="13"/>
      <c r="R8" s="13"/>
    </row>
    <row r="9" spans="1:18">
      <c r="A9" s="35"/>
      <c r="B9" s="31"/>
      <c r="C9" s="7">
        <f>ROUND($P$2+$P$4*33.5+$P$3*0+$P$4*0,-2)</f>
        <v>5200</v>
      </c>
      <c r="D9" s="7">
        <f>ROUND($P$2+$P$4*24.5+$P$3*0+$P$4*0,-2)</f>
        <v>4100</v>
      </c>
      <c r="E9" s="7">
        <f>ROUND($P$2+$P$4*20+$P$3*0+$P$4*0,-2)</f>
        <v>3600</v>
      </c>
      <c r="F9" s="7">
        <f>ROUND($P$2+$P$4*15+$P$3*0+$P$4*0,-2)</f>
        <v>3000</v>
      </c>
      <c r="G9" s="7">
        <f>ROUND($P$2+$P$4*8+$P$3*0+$P$4*0,-2)</f>
        <v>2200</v>
      </c>
      <c r="H9" s="7">
        <f>ROUND($P$2+$P$4*4+$P$3*0+$P$4*0,-2)</f>
        <v>1800</v>
      </c>
      <c r="I9" s="7">
        <f>ROUND($P$2+$P$4*1+$P$3*0+$P$4*0,-2)</f>
        <v>1400</v>
      </c>
      <c r="J9" s="7">
        <f>ROUND($P$2+$P$4*0+$P$3*0+$P$4*0,-2)</f>
        <v>1300</v>
      </c>
      <c r="K9" s="7" t="s">
        <v>30</v>
      </c>
      <c r="L9" s="17">
        <v>2</v>
      </c>
      <c r="M9" s="13"/>
      <c r="N9" s="13"/>
      <c r="O9" s="13"/>
      <c r="P9" s="13"/>
      <c r="Q9" s="13"/>
      <c r="R9" s="13"/>
    </row>
    <row r="10" spans="1:18">
      <c r="A10" s="35"/>
      <c r="B10" s="31"/>
      <c r="C10" s="7">
        <f>ROUND($P$2+$P$4*35+$P$3*0+$P$4*0,-2)</f>
        <v>5400</v>
      </c>
      <c r="D10" s="7">
        <f>ROUND($P$2+$P$4*25.5+$P$3*0+$P$4*0,-2)</f>
        <v>4300</v>
      </c>
      <c r="E10" s="7">
        <f>ROUND($P$2+$P$4*21+$P$3*0+$P$4*0,-2)</f>
        <v>3700</v>
      </c>
      <c r="F10" s="7">
        <f>ROUND($P$2+$P$4*16+$P$3*0+$P$4*0,-2)</f>
        <v>3200</v>
      </c>
      <c r="G10" s="7">
        <f>ROUND($P$2+$P$4*9+$P$3*0+$P$4*0,-2)</f>
        <v>2300</v>
      </c>
      <c r="H10" s="7">
        <f>ROUND($P$2+$P$4*5+$P$3*0+$P$4*0,-2)</f>
        <v>1900</v>
      </c>
      <c r="I10" s="7">
        <f>ROUND($P$2+$P$4*2+$P$3*0+$P$4*0,-2)</f>
        <v>1500</v>
      </c>
      <c r="J10" s="7">
        <f>ROUND($P$2+$P$4*1+$P$3*0+$P$4*0,-2)</f>
        <v>1400</v>
      </c>
      <c r="K10" s="7">
        <f>ROUND($P$2+$P$4*0+$P$3*0+$P$4*0,-2)</f>
        <v>1300</v>
      </c>
      <c r="L10" s="7" t="s">
        <v>31</v>
      </c>
      <c r="M10" s="16">
        <v>7.9</v>
      </c>
      <c r="N10" s="13"/>
      <c r="O10" s="13"/>
      <c r="P10" s="13"/>
      <c r="Q10" s="13"/>
      <c r="R10" s="13"/>
    </row>
    <row r="11" spans="1:18">
      <c r="A11" s="35"/>
      <c r="B11" s="31"/>
      <c r="C11" s="7">
        <f>ROUND($P$2+$P$4*43+$P$3*0+$P$4*0,-2)</f>
        <v>6300</v>
      </c>
      <c r="D11" s="7">
        <f>ROUND($P$2+$P$4*33.5+$P$3*0+$P$4*0,-2)</f>
        <v>5200</v>
      </c>
      <c r="E11" s="7">
        <f>ROUND($P$2+$P$4*29+$P$3*0+$P$4*0,-2)</f>
        <v>4700</v>
      </c>
      <c r="F11" s="7">
        <f>ROUND($P$2+$P$4*24+$P$3*0+$P$4*0,-2)</f>
        <v>4100</v>
      </c>
      <c r="G11" s="7">
        <f>ROUND($P$2+$P$4*17+$P$3*0+$P$4*0,-2)</f>
        <v>3300</v>
      </c>
      <c r="H11" s="7">
        <f>ROUND($P$2+$P$4*13+$P$3*0+$P$4*0,-2)</f>
        <v>2800</v>
      </c>
      <c r="I11" s="7">
        <f>ROUND($P$2+$P$4*10+$P$3*0+$P$4*0,-2)</f>
        <v>2500</v>
      </c>
      <c r="J11" s="7">
        <f>ROUND($P$2+$P$4*9+$P$3*0+$P$4*0,-2)</f>
        <v>2300</v>
      </c>
      <c r="K11" s="7">
        <f>ROUND($P$2+$P$4*0+$P$3*0+$P$4*0,-2)</f>
        <v>1300</v>
      </c>
      <c r="L11" s="7">
        <f>ROUND($P$2+$P$4*0+$P$3*0+$P$4*0,-2)</f>
        <v>1300</v>
      </c>
      <c r="M11" s="7" t="s">
        <v>19</v>
      </c>
      <c r="N11" s="16">
        <v>13.5</v>
      </c>
      <c r="O11" s="13"/>
      <c r="P11" s="13"/>
      <c r="Q11" s="13"/>
      <c r="R11" s="13"/>
    </row>
    <row r="12" spans="1:18">
      <c r="A12" s="35"/>
      <c r="B12" s="31"/>
      <c r="C12" s="7">
        <f>ROUND($P$2+$P$4*57.5+$P$3*0+$P$4*0,-2)</f>
        <v>8000</v>
      </c>
      <c r="D12" s="7">
        <f>ROUND($P$2+$P$4*48+$P$3*0+$P$4*0,-2)</f>
        <v>6900</v>
      </c>
      <c r="E12" s="7">
        <f>ROUND($P$2+$P$4*43.5+$P$3*0+$P$4*0,-2)</f>
        <v>6400</v>
      </c>
      <c r="F12" s="7">
        <f>ROUND($P$2+$P$4*39.5+$P$3*0+$P$4*0,-2)</f>
        <v>5900</v>
      </c>
      <c r="G12" s="7">
        <f>ROUND($P$2+$P$4*33.5+$P$3*0+$P$4*0,-2)</f>
        <v>5200</v>
      </c>
      <c r="H12" s="7">
        <f>ROUND($P$2+$P$4*26.5+$P$3*0+$P$4*0,-2)</f>
        <v>4400</v>
      </c>
      <c r="I12" s="7">
        <f>ROUND($P$2+$P$4*23.5+$P$3*0+$P$4*0,-2)</f>
        <v>4000</v>
      </c>
      <c r="J12" s="7">
        <f>ROUND($P$2+$P$4*22.5+$P$3*0+$P$4*0,-2)</f>
        <v>3900</v>
      </c>
      <c r="K12" s="7">
        <f>ROUND($P$2+$P$4*13.5+$P$3*0+$P$4*0,-2)</f>
        <v>2900</v>
      </c>
      <c r="L12" s="7">
        <f>ROUND($P$2+$P$4*11.5+$P$3*0+$P$4*0,-2)</f>
        <v>2600</v>
      </c>
      <c r="M12" s="7">
        <f>ROUND($P$2+$P$4*3.5+$P$3*0+$P$4*0,-2)</f>
        <v>1700</v>
      </c>
      <c r="N12" s="11" t="s">
        <v>35</v>
      </c>
      <c r="O12" s="18">
        <v>4.8</v>
      </c>
      <c r="P12" s="13"/>
      <c r="Q12" s="13"/>
      <c r="R12" s="13"/>
    </row>
    <row r="13" spans="1:18">
      <c r="A13" s="35"/>
      <c r="B13" s="31"/>
      <c r="C13" s="7">
        <f>ROUND($P$2+$P$4*62+$P$3*0+$P$4*0,-2)</f>
        <v>8500</v>
      </c>
      <c r="D13" s="7">
        <f>ROUND($P$2+$P$4*52.5+$P$3*0+$P$4*0,-2)</f>
        <v>7400</v>
      </c>
      <c r="E13" s="7">
        <f>ROUND($P$2+$P$4*48+$P$3*0+$P$4*0,-2)</f>
        <v>6900</v>
      </c>
      <c r="F13" s="7">
        <f>ROUND($P$2+$P$4*44+$P$3*0+$P$4*0,-2)</f>
        <v>6400</v>
      </c>
      <c r="G13" s="7">
        <f>ROUND($P$2+$P$4*38+$P$3*0+$P$4*0,-2)</f>
        <v>5700</v>
      </c>
      <c r="H13" s="7">
        <f>ROUND($P$2+$P$4*31+$P$3*0+$P$4*0,-2)</f>
        <v>4900</v>
      </c>
      <c r="I13" s="7">
        <f>ROUND($P$2+$P$4*28+$P$3*0+$P$4*0,-2)</f>
        <v>4600</v>
      </c>
      <c r="J13" s="7">
        <f>ROUND($P$2+$P$4*27+$P$3*0+$P$4*0,-2)</f>
        <v>4400</v>
      </c>
      <c r="K13" s="7">
        <f>ROUND($P$2+$P$4*18+$P$3*0+$P$4*0,-2)</f>
        <v>3400</v>
      </c>
      <c r="L13" s="7">
        <f>ROUND($P$2+$P$4*16+$P$3*0+$P$4*0,-2)</f>
        <v>3200</v>
      </c>
      <c r="M13" s="7">
        <f>ROUND($P$2+$P$4*8+$P$3*0+$P$4*0,-2)</f>
        <v>2200</v>
      </c>
      <c r="N13" s="7">
        <f>ROUND($P$2+$P$4*0+$P$3*0+$P$4*0,-2)</f>
        <v>1300</v>
      </c>
      <c r="O13" s="11" t="s">
        <v>34</v>
      </c>
      <c r="P13" s="18">
        <v>7.7</v>
      </c>
      <c r="Q13" s="13"/>
      <c r="R13" s="13"/>
    </row>
    <row r="14" spans="1:18">
      <c r="A14" s="35"/>
      <c r="B14" s="31"/>
      <c r="C14" s="7">
        <f>ROUND($P$2+$P$4*69+$P$3*0+$P$4*0,-2)</f>
        <v>9300</v>
      </c>
      <c r="D14" s="7">
        <f>ROUND($P$2+$P$4*60+$P$3*0+$P$4*0,-2)</f>
        <v>8300</v>
      </c>
      <c r="E14" s="7">
        <f>ROUND($P$2+$P$4*55.5+$P$3*0+$P$4*0,-2)</f>
        <v>7700</v>
      </c>
      <c r="F14" s="7">
        <f>ROUND($P$2+$P$4*51.5+$P$3*0+$P$4*0,-2)</f>
        <v>7300</v>
      </c>
      <c r="G14" s="7">
        <f>ROUND($P$2+$P$4*45.5+$P$3*0+$P$4*0,-2)</f>
        <v>6600</v>
      </c>
      <c r="H14" s="7">
        <f>ROUND($P$2+$P$4*38.5+$P$3*0+$P$4*0,-2)</f>
        <v>5800</v>
      </c>
      <c r="I14" s="7">
        <f>ROUND($P$2+$P$4*35.5+$P$3*0+$P$4*0,-2)</f>
        <v>5400</v>
      </c>
      <c r="J14" s="7">
        <f>ROUND($P$2+$P$4*34.5+$P$3*0+$P$4*0,-2)</f>
        <v>5300</v>
      </c>
      <c r="K14" s="7">
        <f>ROUND($P$2+$P$4*25.5+$P$3*0+$P$4*0,-2)</f>
        <v>4300</v>
      </c>
      <c r="L14" s="7">
        <f>ROUND($P$2+$P$4*23.5+$P$3*0+$P$4*0,-2)</f>
        <v>4000</v>
      </c>
      <c r="M14" s="7">
        <f>ROUND($P$2+$P$4*15.5+$P$3*0+$P$4*0,-2)</f>
        <v>3100</v>
      </c>
      <c r="N14" s="7">
        <f>ROUND($P$2+$P$4*1+$P$3*0+$P$4*0,-2)</f>
        <v>1400</v>
      </c>
      <c r="O14" s="7">
        <f>ROUND($P$2+$P$4*0+$P$3*0+$P$4*0,-2)</f>
        <v>1300</v>
      </c>
      <c r="P14" s="11" t="s">
        <v>22</v>
      </c>
      <c r="Q14" s="18">
        <v>1.8</v>
      </c>
      <c r="R14" s="13"/>
    </row>
    <row r="15" spans="1:18">
      <c r="A15" s="35"/>
      <c r="B15" s="31"/>
      <c r="C15" s="7">
        <f>ROUND($P$2+$P$4*70+$P$3*0+$P$4*0,-2)</f>
        <v>9400</v>
      </c>
      <c r="D15" s="7">
        <f>ROUND($P$2+$P$4*61+$P$3*0+$P$4*0,-2)</f>
        <v>8400</v>
      </c>
      <c r="E15" s="7">
        <f>ROUND($P$2+$P$4*56.5+$P$3*0+$P$4*0,-2)</f>
        <v>7900</v>
      </c>
      <c r="F15" s="7">
        <f>ROUND($P$2+$P$4*52.5+$P$3*0+$P$4*0,-2)</f>
        <v>7400</v>
      </c>
      <c r="G15" s="7">
        <f>ROUND($P$2+$P$4*46.5+$P$3*0+$P$4*0,-2)</f>
        <v>6700</v>
      </c>
      <c r="H15" s="7">
        <f>ROUND($P$2+$P$4*39.5+$P$3*0+$P$4*0,-2)</f>
        <v>5900</v>
      </c>
      <c r="I15" s="7">
        <f>ROUND($P$2+$P$4*36.5+$P$3*0+$P$4*0,-2)</f>
        <v>5500</v>
      </c>
      <c r="J15" s="7">
        <f>ROUND($P$2+$P$4*35.5+$P$3*0+$P$4*0,-2)</f>
        <v>5400</v>
      </c>
      <c r="K15" s="7">
        <f>ROUND($P$2+$P$4*26.5+$P$3*0+$P$4*0,-2)</f>
        <v>4400</v>
      </c>
      <c r="L15" s="7">
        <f>ROUND($P$2+$P$4*25+$P$3*0+$P$4*0,-2)</f>
        <v>4200</v>
      </c>
      <c r="M15" s="7">
        <f>ROUND($P$2+$P$4*17.5+$P$3*0+$P$4*0,-2)</f>
        <v>3300</v>
      </c>
      <c r="N15" s="7">
        <f>ROUND($P$2+$P$4*3+$P$3*0+$P$4*0,-2)</f>
        <v>1600</v>
      </c>
      <c r="O15" s="7">
        <f>ROUND($P$2+$P$4*0+$P$3*0+$P$4*0,-2)</f>
        <v>1300</v>
      </c>
      <c r="P15" s="7">
        <f>ROUND($P$2+$P$4*0+$P$3*0+$P$4*0,-2)</f>
        <v>1300</v>
      </c>
      <c r="Q15" s="11" t="s">
        <v>33</v>
      </c>
      <c r="R15" s="18">
        <v>2.5</v>
      </c>
    </row>
    <row r="16" spans="1:18">
      <c r="A16" s="35"/>
      <c r="B16" s="32"/>
      <c r="C16" s="7">
        <f>ROUND($P$2+$P$4*72+$P$3*0+$P$4*0,-2)</f>
        <v>9700</v>
      </c>
      <c r="D16" s="7">
        <f>ROUND($P$2+$P$4*63+$P$3*0+$P$4*0,-2)</f>
        <v>8600</v>
      </c>
      <c r="E16" s="7">
        <f>ROUND($P$2+$P$4*59+$P$3*0+$P$4*0,-2)</f>
        <v>8200</v>
      </c>
      <c r="F16" s="7">
        <f>ROUND($P$2+$P$4*55+$P$3*0+$P$4*0,-2)</f>
        <v>7700</v>
      </c>
      <c r="G16" s="7">
        <f>ROUND($P$2+$P$4*49+$P$3*0+$P$4*0,-2)</f>
        <v>7000</v>
      </c>
      <c r="H16" s="7">
        <f>ROUND($P$2+$P$4*42+$P$3*0+$P$4*0,-2)</f>
        <v>6200</v>
      </c>
      <c r="I16" s="7">
        <f>ROUND($P$2+$P$4*39+$P$3*0+$P$4*0,-2)</f>
        <v>5800</v>
      </c>
      <c r="J16" s="7">
        <f>ROUND($P$2+$P$4*38+$P$3*0+$P$4*0,-2)</f>
        <v>5700</v>
      </c>
      <c r="K16" s="7">
        <f>ROUND($P$2+$P$4*28.5+$P$3*0+$P$4*0,-2)</f>
        <v>4600</v>
      </c>
      <c r="L16" s="7">
        <f>ROUND($P$2+$P$4*27+$P$3*0+$P$4*0,-2)</f>
        <v>4400</v>
      </c>
      <c r="M16" s="7">
        <f>ROUND($P$2+$P$4*20+$P$3*0+$P$4*0,-2)</f>
        <v>3600</v>
      </c>
      <c r="N16" s="7">
        <f>ROUND($P$2+$P$4*5.5+$P$3*0+$P$4*0,-2)</f>
        <v>1900</v>
      </c>
      <c r="O16" s="7">
        <f>ROUND($P$2+$P$4*1+$P$3*0+$P$4*0,-2)</f>
        <v>1400</v>
      </c>
      <c r="P16" s="7">
        <f>ROUND($P$2+$P$4*0+$P$3*0+$P$4*0,-2)</f>
        <v>1300</v>
      </c>
      <c r="Q16" s="7">
        <f>ROUND($P$2+$P$4*0+$P$3*0+$P$4*0,-2)</f>
        <v>1300</v>
      </c>
      <c r="R16" s="12" t="s">
        <v>32</v>
      </c>
    </row>
    <row r="17" spans="1:18">
      <c r="A17" s="3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6.5" customHeight="1">
      <c r="A18" s="35"/>
      <c r="B18" s="33" t="s">
        <v>1</v>
      </c>
      <c r="C18" s="7" t="str">
        <f>C1</f>
        <v>연천터미널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>
      <c r="A19" s="35"/>
      <c r="B19" s="31"/>
      <c r="C19" s="7">
        <f t="shared" ref="C19:C28" si="0">ROUND(C2*0.709,-2)</f>
        <v>900</v>
      </c>
      <c r="D19" s="7" t="str">
        <f>D2</f>
        <v>전곡터미널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>
      <c r="A20" s="35"/>
      <c r="B20" s="31"/>
      <c r="C20" s="7">
        <f t="shared" si="0"/>
        <v>1300</v>
      </c>
      <c r="D20" s="7">
        <f t="shared" ref="D20:D28" si="1">ROUND(D3*0.709,-2)</f>
        <v>900</v>
      </c>
      <c r="E20" s="7" t="str">
        <f>E3</f>
        <v>초성2리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>
      <c r="A21" s="35"/>
      <c r="B21" s="31"/>
      <c r="C21" s="7">
        <f t="shared" si="0"/>
        <v>1600</v>
      </c>
      <c r="D21" s="7">
        <f t="shared" si="1"/>
        <v>900</v>
      </c>
      <c r="E21" s="7">
        <f t="shared" ref="E21:E28" si="2">ROUND(E4*0.709,-2)</f>
        <v>900</v>
      </c>
      <c r="F21" s="7" t="str">
        <f>F4</f>
        <v>소요산역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>
      <c r="A22" s="35"/>
      <c r="B22" s="31"/>
      <c r="C22" s="7">
        <f t="shared" si="0"/>
        <v>2200</v>
      </c>
      <c r="D22" s="7">
        <f t="shared" si="1"/>
        <v>1400</v>
      </c>
      <c r="E22" s="7">
        <f t="shared" si="2"/>
        <v>1100</v>
      </c>
      <c r="F22" s="7">
        <f>ROUND(F5*0.709,-2)</f>
        <v>900</v>
      </c>
      <c r="G22" s="7" t="str">
        <f>G5</f>
        <v>동두천터미널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>
      <c r="A23" s="35"/>
      <c r="B23" s="31"/>
      <c r="C23" s="7">
        <f t="shared" si="0"/>
        <v>2600</v>
      </c>
      <c r="D23" s="7">
        <f t="shared" si="1"/>
        <v>1800</v>
      </c>
      <c r="E23" s="7">
        <f t="shared" si="2"/>
        <v>1500</v>
      </c>
      <c r="F23" s="7">
        <f>ROUND(F6*0.709,-2)</f>
        <v>1100</v>
      </c>
      <c r="G23" s="7">
        <f t="shared" ref="G23:G28" si="3">ROUND(G6*0.709,-2)</f>
        <v>900</v>
      </c>
      <c r="H23" s="7" t="str">
        <f>H6</f>
        <v>덕정사거리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>
      <c r="A24" s="35"/>
      <c r="B24" s="31"/>
      <c r="C24" s="7">
        <f t="shared" si="0"/>
        <v>2900</v>
      </c>
      <c r="D24" s="7">
        <f t="shared" si="1"/>
        <v>2100</v>
      </c>
      <c r="E24" s="7">
        <f t="shared" si="2"/>
        <v>1800</v>
      </c>
      <c r="F24" s="7">
        <f>ROUND(F7*0.709,-1)</f>
        <v>1350</v>
      </c>
      <c r="G24" s="7">
        <f t="shared" si="3"/>
        <v>900</v>
      </c>
      <c r="H24" s="7">
        <f>ROUND(H7*0.709,-2)</f>
        <v>900</v>
      </c>
      <c r="I24" s="7" t="str">
        <f>I7</f>
        <v>덕계동.육교</v>
      </c>
      <c r="J24" s="13"/>
      <c r="K24" s="13"/>
      <c r="L24" s="13"/>
      <c r="M24" s="13"/>
      <c r="N24" s="13"/>
      <c r="O24" s="13"/>
      <c r="P24" s="13"/>
      <c r="Q24" s="13"/>
      <c r="R24" s="13"/>
    </row>
    <row r="25" spans="1:18">
      <c r="A25" s="35"/>
      <c r="B25" s="31"/>
      <c r="C25" s="7">
        <f t="shared" si="0"/>
        <v>3300</v>
      </c>
      <c r="D25" s="7">
        <f t="shared" si="1"/>
        <v>2400</v>
      </c>
      <c r="E25" s="7">
        <f t="shared" si="2"/>
        <v>2100</v>
      </c>
      <c r="F25" s="7">
        <f>ROUND(F8*0.709,-2)</f>
        <v>1600</v>
      </c>
      <c r="G25" s="7">
        <f t="shared" si="3"/>
        <v>1100</v>
      </c>
      <c r="H25" s="7">
        <f>ROUND(H8*0.709,-2)</f>
        <v>900</v>
      </c>
      <c r="I25" s="7">
        <f>ROUND(I8*0.709,-2)</f>
        <v>900</v>
      </c>
      <c r="J25" s="7" t="str">
        <f>J8</f>
        <v>고읍.덕고개</v>
      </c>
      <c r="K25" s="13"/>
      <c r="L25" s="13"/>
      <c r="M25" s="13"/>
      <c r="N25" s="13"/>
      <c r="O25" s="13"/>
      <c r="P25" s="13"/>
      <c r="Q25" s="13"/>
      <c r="R25" s="13"/>
    </row>
    <row r="26" spans="1:18">
      <c r="A26" s="35"/>
      <c r="B26" s="31"/>
      <c r="C26" s="7">
        <f t="shared" si="0"/>
        <v>3700</v>
      </c>
      <c r="D26" s="7">
        <f t="shared" si="1"/>
        <v>2900</v>
      </c>
      <c r="E26" s="7">
        <f t="shared" si="2"/>
        <v>2600</v>
      </c>
      <c r="F26" s="7">
        <f>ROUND(F9*0.709,-2)</f>
        <v>2100</v>
      </c>
      <c r="G26" s="7">
        <f t="shared" si="3"/>
        <v>1600</v>
      </c>
      <c r="H26" s="7">
        <f>ROUND(H9*0.709,-2)</f>
        <v>1300</v>
      </c>
      <c r="I26" s="7">
        <f>ROUND(I9*0.709,-2)</f>
        <v>1000</v>
      </c>
      <c r="J26" s="7">
        <f>ROUND(J9*0.709,-2)</f>
        <v>900</v>
      </c>
      <c r="K26" s="7" t="str">
        <f>K9</f>
        <v>의정부터미널</v>
      </c>
      <c r="L26" s="13"/>
      <c r="M26" s="13"/>
      <c r="N26" s="13"/>
      <c r="O26" s="13"/>
      <c r="P26" s="13"/>
      <c r="Q26" s="13"/>
      <c r="R26" s="13"/>
    </row>
    <row r="27" spans="1:18">
      <c r="A27" s="35"/>
      <c r="B27" s="31"/>
      <c r="C27" s="7">
        <f t="shared" si="0"/>
        <v>3800</v>
      </c>
      <c r="D27" s="7">
        <f t="shared" si="1"/>
        <v>3000</v>
      </c>
      <c r="E27" s="7">
        <f t="shared" si="2"/>
        <v>2600</v>
      </c>
      <c r="F27" s="7">
        <f>ROUND(F10*0.709,-2)</f>
        <v>2300</v>
      </c>
      <c r="G27" s="7">
        <f t="shared" si="3"/>
        <v>1600</v>
      </c>
      <c r="H27" s="7">
        <f t="shared" ref="H27" si="4">ROUND(H10*0.709,-2)</f>
        <v>1300</v>
      </c>
      <c r="I27" s="7">
        <f>ROUND(I10*0.709,-2)</f>
        <v>1100</v>
      </c>
      <c r="J27" s="7">
        <f>ROUND(J10*0.709,-2)</f>
        <v>1000</v>
      </c>
      <c r="K27" s="7">
        <f>ROUND(K10*0.709,-2)</f>
        <v>900</v>
      </c>
      <c r="L27" s="7" t="str">
        <f>L10</f>
        <v>장암주공A</v>
      </c>
      <c r="M27" s="13"/>
      <c r="N27" s="13"/>
      <c r="O27" s="13"/>
      <c r="P27" s="13"/>
      <c r="Q27" s="13"/>
      <c r="R27" s="13"/>
    </row>
    <row r="28" spans="1:18">
      <c r="A28" s="35"/>
      <c r="B28" s="31"/>
      <c r="C28" s="7">
        <f t="shared" si="0"/>
        <v>4500</v>
      </c>
      <c r="D28" s="7">
        <f t="shared" si="1"/>
        <v>3700</v>
      </c>
      <c r="E28" s="7">
        <f t="shared" si="2"/>
        <v>3300</v>
      </c>
      <c r="F28" s="7">
        <f>ROUND(F11*0.709,-2)</f>
        <v>2900</v>
      </c>
      <c r="G28" s="7">
        <f t="shared" si="3"/>
        <v>2300</v>
      </c>
      <c r="H28" s="7">
        <f t="shared" ref="H28" si="5">ROUND(H11*0.709,-2)</f>
        <v>2000</v>
      </c>
      <c r="I28" s="7">
        <f>ROUND(I11*0.709,-2)</f>
        <v>1800</v>
      </c>
      <c r="J28" s="7">
        <f>ROUND(J11*0.709,-2)</f>
        <v>1600</v>
      </c>
      <c r="K28" s="7">
        <f>ROUND(K11*0.709,-2)</f>
        <v>900</v>
      </c>
      <c r="L28" s="7">
        <f>ROUND(L11*0.709,-2)</f>
        <v>900</v>
      </c>
      <c r="M28" s="7" t="str">
        <f>M11</f>
        <v>노원역</v>
      </c>
      <c r="N28" s="13"/>
      <c r="O28" s="13"/>
      <c r="P28" s="13"/>
      <c r="Q28" s="13"/>
      <c r="R28" s="13"/>
    </row>
    <row r="29" spans="1:18">
      <c r="A29" s="35"/>
      <c r="B29" s="31"/>
      <c r="C29" s="7">
        <f t="shared" ref="C29:M33" si="6">ROUND(C12*0.709,-2)</f>
        <v>5700</v>
      </c>
      <c r="D29" s="7">
        <f t="shared" si="6"/>
        <v>4900</v>
      </c>
      <c r="E29" s="7">
        <f t="shared" si="6"/>
        <v>4500</v>
      </c>
      <c r="F29" s="7">
        <f t="shared" si="6"/>
        <v>4200</v>
      </c>
      <c r="G29" s="7">
        <f t="shared" si="6"/>
        <v>3700</v>
      </c>
      <c r="H29" s="7">
        <f t="shared" si="6"/>
        <v>3100</v>
      </c>
      <c r="I29" s="7">
        <f t="shared" si="6"/>
        <v>2800</v>
      </c>
      <c r="J29" s="7">
        <f t="shared" si="6"/>
        <v>2800</v>
      </c>
      <c r="K29" s="7">
        <f t="shared" si="6"/>
        <v>2100</v>
      </c>
      <c r="L29" s="7">
        <f t="shared" si="6"/>
        <v>1800</v>
      </c>
      <c r="M29" s="7">
        <f t="shared" si="6"/>
        <v>1200</v>
      </c>
      <c r="N29" s="12" t="str">
        <f>N12</f>
        <v>아차산역</v>
      </c>
      <c r="O29" s="13"/>
      <c r="P29" s="13"/>
      <c r="Q29" s="13"/>
      <c r="R29" s="13"/>
    </row>
    <row r="30" spans="1:18">
      <c r="A30" s="35"/>
      <c r="B30" s="31"/>
      <c r="C30" s="7">
        <f t="shared" si="6"/>
        <v>6000</v>
      </c>
      <c r="D30" s="7">
        <f t="shared" ref="D30:D33" si="7">ROUND(D13*0.709,-2)</f>
        <v>5200</v>
      </c>
      <c r="E30" s="7">
        <f t="shared" ref="E30:F33" si="8">ROUND(E13*0.709,-2)</f>
        <v>4900</v>
      </c>
      <c r="F30" s="7">
        <f t="shared" si="8"/>
        <v>4500</v>
      </c>
      <c r="G30" s="7">
        <f t="shared" ref="G30:G33" si="9">ROUND(G13*0.709,-2)</f>
        <v>4000</v>
      </c>
      <c r="H30" s="7">
        <f t="shared" ref="H30" si="10">ROUND(H13*0.709,-2)</f>
        <v>3500</v>
      </c>
      <c r="I30" s="7">
        <f t="shared" ref="I30:I33" si="11">ROUND(I13*0.709,-2)</f>
        <v>3300</v>
      </c>
      <c r="J30" s="7">
        <f t="shared" ref="J30:J33" si="12">ROUND(J13*0.709,-2)</f>
        <v>3100</v>
      </c>
      <c r="K30" s="7">
        <f t="shared" ref="K30:K33" si="13">ROUND(K13*0.709,-2)</f>
        <v>2400</v>
      </c>
      <c r="L30" s="7">
        <f t="shared" ref="L30:N33" si="14">ROUND(L13*0.709,-2)</f>
        <v>2300</v>
      </c>
      <c r="M30" s="7">
        <f t="shared" si="14"/>
        <v>1600</v>
      </c>
      <c r="N30" s="7">
        <f t="shared" si="14"/>
        <v>900</v>
      </c>
      <c r="O30" s="12" t="str">
        <f>O13</f>
        <v>잠실역</v>
      </c>
      <c r="P30" s="13"/>
      <c r="Q30" s="13"/>
      <c r="R30" s="13"/>
    </row>
    <row r="31" spans="1:18">
      <c r="A31" s="35"/>
      <c r="B31" s="31"/>
      <c r="C31" s="7">
        <f t="shared" si="6"/>
        <v>6600</v>
      </c>
      <c r="D31" s="7">
        <f t="shared" si="7"/>
        <v>5900</v>
      </c>
      <c r="E31" s="7">
        <f t="shared" si="8"/>
        <v>5500</v>
      </c>
      <c r="F31" s="7">
        <f t="shared" si="8"/>
        <v>5200</v>
      </c>
      <c r="G31" s="7">
        <f t="shared" si="9"/>
        <v>4700</v>
      </c>
      <c r="H31" s="7">
        <f t="shared" ref="H31" si="15">ROUND(H14*0.709,-2)</f>
        <v>4100</v>
      </c>
      <c r="I31" s="7">
        <f t="shared" si="11"/>
        <v>3800</v>
      </c>
      <c r="J31" s="7">
        <f t="shared" si="12"/>
        <v>3800</v>
      </c>
      <c r="K31" s="7">
        <f t="shared" si="13"/>
        <v>3000</v>
      </c>
      <c r="L31" s="7">
        <f t="shared" si="14"/>
        <v>2800</v>
      </c>
      <c r="M31" s="7">
        <f t="shared" si="14"/>
        <v>2200</v>
      </c>
      <c r="N31" s="7">
        <f t="shared" si="14"/>
        <v>1000</v>
      </c>
      <c r="O31" s="7">
        <f>ROUND(O14*0.709,-2)</f>
        <v>900</v>
      </c>
      <c r="P31" s="12" t="str">
        <f>P14</f>
        <v>가천대역</v>
      </c>
      <c r="Q31" s="13"/>
      <c r="R31" s="13"/>
    </row>
    <row r="32" spans="1:18">
      <c r="A32" s="35"/>
      <c r="B32" s="31"/>
      <c r="C32" s="7">
        <f t="shared" si="6"/>
        <v>6700</v>
      </c>
      <c r="D32" s="7">
        <f t="shared" si="7"/>
        <v>6000</v>
      </c>
      <c r="E32" s="7">
        <f t="shared" si="8"/>
        <v>5600</v>
      </c>
      <c r="F32" s="7">
        <f t="shared" si="8"/>
        <v>5200</v>
      </c>
      <c r="G32" s="7">
        <f t="shared" si="9"/>
        <v>4800</v>
      </c>
      <c r="H32" s="7">
        <f t="shared" ref="H32" si="16">ROUND(H15*0.709,-2)</f>
        <v>4200</v>
      </c>
      <c r="I32" s="7">
        <f t="shared" si="11"/>
        <v>3900</v>
      </c>
      <c r="J32" s="7">
        <f t="shared" si="12"/>
        <v>3800</v>
      </c>
      <c r="K32" s="7">
        <f t="shared" si="13"/>
        <v>3100</v>
      </c>
      <c r="L32" s="7">
        <f t="shared" si="14"/>
        <v>3000</v>
      </c>
      <c r="M32" s="7">
        <f t="shared" si="14"/>
        <v>2300</v>
      </c>
      <c r="N32" s="7">
        <f t="shared" si="14"/>
        <v>1100</v>
      </c>
      <c r="O32" s="7">
        <f>ROUND(O15*0.709,-2)</f>
        <v>900</v>
      </c>
      <c r="P32" s="7">
        <f>ROUND(P15*0.709,-2)</f>
        <v>900</v>
      </c>
      <c r="Q32" s="12" t="str">
        <f>Q15</f>
        <v>모란역</v>
      </c>
      <c r="R32" s="13"/>
    </row>
    <row r="33" spans="1:18">
      <c r="A33" s="35"/>
      <c r="B33" s="32"/>
      <c r="C33" s="7">
        <f t="shared" si="6"/>
        <v>6900</v>
      </c>
      <c r="D33" s="7">
        <f t="shared" si="7"/>
        <v>6100</v>
      </c>
      <c r="E33" s="7">
        <f t="shared" si="8"/>
        <v>5800</v>
      </c>
      <c r="F33" s="7">
        <f t="shared" si="8"/>
        <v>5500</v>
      </c>
      <c r="G33" s="7">
        <f t="shared" si="9"/>
        <v>5000</v>
      </c>
      <c r="H33" s="7">
        <f t="shared" ref="H33" si="17">ROUND(H16*0.709,-2)</f>
        <v>4400</v>
      </c>
      <c r="I33" s="7">
        <f t="shared" si="11"/>
        <v>4100</v>
      </c>
      <c r="J33" s="7">
        <f t="shared" si="12"/>
        <v>4000</v>
      </c>
      <c r="K33" s="7">
        <f t="shared" si="13"/>
        <v>3300</v>
      </c>
      <c r="L33" s="7">
        <f t="shared" si="14"/>
        <v>3100</v>
      </c>
      <c r="M33" s="7">
        <f t="shared" si="14"/>
        <v>2600</v>
      </c>
      <c r="N33" s="7">
        <f t="shared" si="14"/>
        <v>1300</v>
      </c>
      <c r="O33" s="7">
        <f>ROUND(O16*0.709,-2)</f>
        <v>1000</v>
      </c>
      <c r="P33" s="7">
        <f>ROUND(P16*0.709,-2)</f>
        <v>900</v>
      </c>
      <c r="Q33" s="7">
        <f>ROUND(Q16*0.709,-2)</f>
        <v>900</v>
      </c>
      <c r="R33" s="12" t="str">
        <f>R16</f>
        <v>성남터미널</v>
      </c>
    </row>
    <row r="34" spans="1:18">
      <c r="A34" s="3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6.5" customHeight="1">
      <c r="A35" s="35"/>
      <c r="B35" s="33" t="s">
        <v>2</v>
      </c>
      <c r="C35" s="7" t="str">
        <f>C18</f>
        <v>연천터미널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>
      <c r="A36" s="35"/>
      <c r="B36" s="31"/>
      <c r="C36" s="7">
        <f>ROUND(C2*0.5,-1)</f>
        <v>650</v>
      </c>
      <c r="D36" s="7" t="str">
        <f>D19</f>
        <v>전곡터미널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>
      <c r="A37" s="35"/>
      <c r="B37" s="31"/>
      <c r="C37" s="7">
        <f t="shared" ref="C37:C38" si="18">ROUND(C3*0.5,-1)</f>
        <v>900</v>
      </c>
      <c r="D37" s="7">
        <f>ROUND(D3*0.5,-1)</f>
        <v>650</v>
      </c>
      <c r="E37" s="7" t="str">
        <f>E20</f>
        <v>초성2리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>
      <c r="A38" s="35"/>
      <c r="B38" s="31"/>
      <c r="C38" s="7">
        <f t="shared" si="18"/>
        <v>1150</v>
      </c>
      <c r="D38" s="7">
        <f>ROUND(D4*0.5,-1)</f>
        <v>650</v>
      </c>
      <c r="E38" s="7">
        <f>ROUND(E4*0.5,-1)</f>
        <v>650</v>
      </c>
      <c r="F38" s="7" t="str">
        <f>F21</f>
        <v>소요산역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>
      <c r="A39" s="35"/>
      <c r="B39" s="31"/>
      <c r="C39" s="7">
        <f t="shared" ref="C39:D46" si="19">ROUND(C5*0.5,-2)</f>
        <v>1600</v>
      </c>
      <c r="D39" s="7">
        <f t="shared" si="19"/>
        <v>1000</v>
      </c>
      <c r="E39" s="7">
        <f>ROUND(E5*0.5,-1)</f>
        <v>750</v>
      </c>
      <c r="F39" s="7">
        <f>ROUND(F5*0.5,-1)</f>
        <v>650</v>
      </c>
      <c r="G39" s="7" t="str">
        <f>G22</f>
        <v>동두천터미널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>
      <c r="A40" s="35"/>
      <c r="B40" s="31"/>
      <c r="C40" s="7">
        <f t="shared" si="19"/>
        <v>1900</v>
      </c>
      <c r="D40" s="7">
        <f t="shared" si="19"/>
        <v>1300</v>
      </c>
      <c r="E40" s="7">
        <f>ROUND(E6*0.5,-1)</f>
        <v>1050</v>
      </c>
      <c r="F40" s="7">
        <f>ROUND(F6*0.5,-1)</f>
        <v>750</v>
      </c>
      <c r="G40" s="7">
        <f>ROUND(G6*0.5,-1)</f>
        <v>650</v>
      </c>
      <c r="H40" s="7" t="str">
        <f>H23</f>
        <v>덕정사거리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>
      <c r="A41" s="35"/>
      <c r="B41" s="31"/>
      <c r="C41" s="7">
        <f t="shared" si="19"/>
        <v>2100</v>
      </c>
      <c r="D41" s="7">
        <f t="shared" si="19"/>
        <v>1500</v>
      </c>
      <c r="E41" s="7">
        <f t="shared" ref="E41:E46" si="20">ROUND(E7*0.5,-2)</f>
        <v>1300</v>
      </c>
      <c r="F41" s="7">
        <f>ROUND(F7*0.5,-1)</f>
        <v>950</v>
      </c>
      <c r="G41" s="7">
        <f>ROUND(G7*0.5,-1)</f>
        <v>650</v>
      </c>
      <c r="H41" s="7">
        <f>ROUND(H7*0.5,-1)</f>
        <v>650</v>
      </c>
      <c r="I41" s="7" t="str">
        <f>I24</f>
        <v>덕계동.육교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>
      <c r="A42" s="35"/>
      <c r="B42" s="31"/>
      <c r="C42" s="7">
        <f t="shared" si="19"/>
        <v>2300</v>
      </c>
      <c r="D42" s="7">
        <f t="shared" si="19"/>
        <v>1700</v>
      </c>
      <c r="E42" s="7">
        <f t="shared" si="20"/>
        <v>1500</v>
      </c>
      <c r="F42" s="7">
        <f>ROUND(F8*0.5,-2)</f>
        <v>1200</v>
      </c>
      <c r="G42" s="7">
        <f>ROUND(G8*0.5,-1)</f>
        <v>750</v>
      </c>
      <c r="H42" s="7">
        <f>ROUND(H8*0.5,-1)</f>
        <v>650</v>
      </c>
      <c r="I42" s="7">
        <f>ROUND(I8*0.5,-1)</f>
        <v>650</v>
      </c>
      <c r="J42" s="7" t="str">
        <f>J25</f>
        <v>고읍.덕고개</v>
      </c>
      <c r="K42" s="13"/>
      <c r="L42" s="13"/>
      <c r="M42" s="13"/>
      <c r="N42" s="13"/>
      <c r="O42" s="13"/>
      <c r="P42" s="13"/>
      <c r="Q42" s="13"/>
      <c r="R42" s="13"/>
    </row>
    <row r="43" spans="1:18">
      <c r="A43" s="35"/>
      <c r="B43" s="31"/>
      <c r="C43" s="7">
        <f t="shared" si="19"/>
        <v>2600</v>
      </c>
      <c r="D43" s="7">
        <f t="shared" si="19"/>
        <v>2100</v>
      </c>
      <c r="E43" s="7">
        <f t="shared" si="20"/>
        <v>1800</v>
      </c>
      <c r="F43" s="7">
        <f>ROUND(F9*0.5,-2)</f>
        <v>1500</v>
      </c>
      <c r="G43" s="7">
        <f>ROUND(G9*0.5,-2)</f>
        <v>1100</v>
      </c>
      <c r="H43" s="7">
        <f>ROUND(H9*0.5,-2)</f>
        <v>900</v>
      </c>
      <c r="I43" s="7">
        <f>ROUND(I9*0.5,-1)</f>
        <v>700</v>
      </c>
      <c r="J43" s="7">
        <f>ROUND(J9*0.5,-1)</f>
        <v>650</v>
      </c>
      <c r="K43" s="7" t="str">
        <f>K26</f>
        <v>의정부터미널</v>
      </c>
      <c r="L43" s="13"/>
      <c r="M43" s="13"/>
      <c r="N43" s="13"/>
      <c r="O43" s="13"/>
      <c r="P43" s="13"/>
      <c r="Q43" s="13"/>
      <c r="R43" s="13"/>
    </row>
    <row r="44" spans="1:18">
      <c r="A44" s="35"/>
      <c r="B44" s="31"/>
      <c r="C44" s="7">
        <f t="shared" si="19"/>
        <v>2700</v>
      </c>
      <c r="D44" s="7">
        <f t="shared" si="19"/>
        <v>2200</v>
      </c>
      <c r="E44" s="7">
        <f t="shared" si="20"/>
        <v>1900</v>
      </c>
      <c r="F44" s="7">
        <f>ROUND(F10*0.5,-2)</f>
        <v>1600</v>
      </c>
      <c r="G44" s="7">
        <f>ROUND(G10*0.5,-2)</f>
        <v>1200</v>
      </c>
      <c r="H44" s="7">
        <f t="shared" ref="H44" si="21">ROUND(H10*0.5,-2)</f>
        <v>1000</v>
      </c>
      <c r="I44" s="7">
        <f>ROUND(I10*0.5,-2)</f>
        <v>800</v>
      </c>
      <c r="J44" s="7">
        <f>ROUND(J10*0.5,-2)</f>
        <v>700</v>
      </c>
      <c r="K44" s="7">
        <f>ROUND(K10*0.5,-1)</f>
        <v>650</v>
      </c>
      <c r="L44" s="7" t="str">
        <f>L27</f>
        <v>장암주공A</v>
      </c>
      <c r="M44" s="13"/>
      <c r="N44" s="13"/>
      <c r="O44" s="13"/>
      <c r="P44" s="13"/>
      <c r="Q44" s="13"/>
      <c r="R44" s="13"/>
    </row>
    <row r="45" spans="1:18">
      <c r="A45" s="35"/>
      <c r="B45" s="31"/>
      <c r="C45" s="7">
        <f t="shared" si="19"/>
        <v>3200</v>
      </c>
      <c r="D45" s="7">
        <f t="shared" si="19"/>
        <v>2600</v>
      </c>
      <c r="E45" s="7">
        <f t="shared" si="20"/>
        <v>2400</v>
      </c>
      <c r="F45" s="7">
        <f>ROUND(F11*0.5,-2)</f>
        <v>2100</v>
      </c>
      <c r="G45" s="7">
        <f>ROUND(G11*0.5,-2)</f>
        <v>1700</v>
      </c>
      <c r="H45" s="7">
        <f t="shared" ref="H45:J45" si="22">ROUND(H11*0.5,-2)</f>
        <v>1400</v>
      </c>
      <c r="I45" s="7">
        <f t="shared" si="22"/>
        <v>1300</v>
      </c>
      <c r="J45" s="7">
        <f t="shared" si="22"/>
        <v>1200</v>
      </c>
      <c r="K45" s="7">
        <f>ROUND(K11*0.5,-1)</f>
        <v>650</v>
      </c>
      <c r="L45" s="7">
        <f>ROUND(L11*0.5,-1)</f>
        <v>650</v>
      </c>
      <c r="M45" s="7" t="str">
        <f>M28</f>
        <v>노원역</v>
      </c>
      <c r="N45" s="13"/>
      <c r="O45" s="13"/>
      <c r="P45" s="13"/>
      <c r="Q45" s="13"/>
      <c r="R45" s="13"/>
    </row>
    <row r="46" spans="1:18">
      <c r="A46" s="35"/>
      <c r="B46" s="31"/>
      <c r="C46" s="7">
        <f t="shared" si="19"/>
        <v>4000</v>
      </c>
      <c r="D46" s="7">
        <f t="shared" si="19"/>
        <v>3500</v>
      </c>
      <c r="E46" s="7">
        <f t="shared" si="20"/>
        <v>3200</v>
      </c>
      <c r="F46" s="7">
        <f>ROUND(F12*0.5,-2)</f>
        <v>3000</v>
      </c>
      <c r="G46" s="7">
        <f>ROUND(G12*0.5,-2)</f>
        <v>2600</v>
      </c>
      <c r="H46" s="7">
        <f t="shared" ref="H46:M46" si="23">ROUND(H12*0.5,-2)</f>
        <v>2200</v>
      </c>
      <c r="I46" s="7">
        <f t="shared" si="23"/>
        <v>2000</v>
      </c>
      <c r="J46" s="7">
        <f t="shared" si="23"/>
        <v>2000</v>
      </c>
      <c r="K46" s="7">
        <f t="shared" si="23"/>
        <v>1500</v>
      </c>
      <c r="L46" s="7">
        <f t="shared" si="23"/>
        <v>1300</v>
      </c>
      <c r="M46" s="7">
        <f t="shared" si="23"/>
        <v>900</v>
      </c>
      <c r="N46" s="12" t="str">
        <f>N12</f>
        <v>아차산역</v>
      </c>
      <c r="O46" s="13"/>
      <c r="P46" s="13"/>
      <c r="Q46" s="13"/>
      <c r="R46" s="13"/>
    </row>
    <row r="47" spans="1:18">
      <c r="A47" s="35"/>
      <c r="B47" s="31"/>
      <c r="C47" s="7">
        <f t="shared" ref="C47:N50" si="24">ROUND(C13*0.5,-2)</f>
        <v>4300</v>
      </c>
      <c r="D47" s="7">
        <f t="shared" si="24"/>
        <v>3700</v>
      </c>
      <c r="E47" s="7">
        <f t="shared" si="24"/>
        <v>3500</v>
      </c>
      <c r="F47" s="7">
        <f t="shared" si="24"/>
        <v>3200</v>
      </c>
      <c r="G47" s="7">
        <f t="shared" si="24"/>
        <v>2900</v>
      </c>
      <c r="H47" s="7">
        <f t="shared" ref="H47:J47" si="25">ROUND(H13*0.5,-2)</f>
        <v>2500</v>
      </c>
      <c r="I47" s="7">
        <f t="shared" si="25"/>
        <v>2300</v>
      </c>
      <c r="J47" s="7">
        <f t="shared" si="25"/>
        <v>2200</v>
      </c>
      <c r="K47" s="7">
        <f t="shared" si="24"/>
        <v>1700</v>
      </c>
      <c r="L47" s="7">
        <f>ROUND(L13*0.5,-1)</f>
        <v>1600</v>
      </c>
      <c r="M47" s="7">
        <f>ROUND(M13*0.5,-1)</f>
        <v>1100</v>
      </c>
      <c r="N47" s="7">
        <f>ROUND(N13*0.5,-1)</f>
        <v>650</v>
      </c>
      <c r="O47" s="12" t="str">
        <f>O13</f>
        <v>잠실역</v>
      </c>
      <c r="P47" s="13"/>
      <c r="Q47" s="13"/>
      <c r="R47" s="13"/>
    </row>
    <row r="48" spans="1:18">
      <c r="A48" s="35"/>
      <c r="B48" s="31"/>
      <c r="C48" s="7">
        <f t="shared" si="24"/>
        <v>4700</v>
      </c>
      <c r="D48" s="7">
        <f t="shared" si="24"/>
        <v>4200</v>
      </c>
      <c r="E48" s="7">
        <f t="shared" si="24"/>
        <v>3900</v>
      </c>
      <c r="F48" s="7">
        <f t="shared" si="24"/>
        <v>3700</v>
      </c>
      <c r="G48" s="7">
        <f t="shared" si="24"/>
        <v>3300</v>
      </c>
      <c r="H48" s="7">
        <f t="shared" ref="H48:K48" si="26">ROUND(H14*0.5,-2)</f>
        <v>2900</v>
      </c>
      <c r="I48" s="7">
        <f t="shared" si="26"/>
        <v>2700</v>
      </c>
      <c r="J48" s="7">
        <f t="shared" si="26"/>
        <v>2700</v>
      </c>
      <c r="K48" s="7">
        <f t="shared" si="26"/>
        <v>2200</v>
      </c>
      <c r="L48" s="7">
        <f t="shared" si="24"/>
        <v>2000</v>
      </c>
      <c r="M48" s="7">
        <f>ROUND(M14*0.5,-1)</f>
        <v>1550</v>
      </c>
      <c r="N48" s="7">
        <f>ROUND(N14*0.5,-1)</f>
        <v>700</v>
      </c>
      <c r="O48" s="7">
        <f>ROUND(O14*0.5,-1)</f>
        <v>650</v>
      </c>
      <c r="P48" s="12" t="str">
        <f>P14</f>
        <v>가천대역</v>
      </c>
      <c r="Q48" s="13"/>
      <c r="R48" s="13"/>
    </row>
    <row r="49" spans="1:18">
      <c r="A49" s="35"/>
      <c r="B49" s="31"/>
      <c r="C49" s="7">
        <f t="shared" si="24"/>
        <v>4700</v>
      </c>
      <c r="D49" s="7">
        <f t="shared" si="24"/>
        <v>4200</v>
      </c>
      <c r="E49" s="7">
        <f t="shared" si="24"/>
        <v>4000</v>
      </c>
      <c r="F49" s="7">
        <f t="shared" si="24"/>
        <v>3700</v>
      </c>
      <c r="G49" s="7">
        <f t="shared" si="24"/>
        <v>3400</v>
      </c>
      <c r="H49" s="7">
        <f t="shared" ref="H49:L49" si="27">ROUND(H15*0.5,-2)</f>
        <v>3000</v>
      </c>
      <c r="I49" s="7">
        <f t="shared" si="27"/>
        <v>2800</v>
      </c>
      <c r="J49" s="7">
        <f t="shared" si="27"/>
        <v>2700</v>
      </c>
      <c r="K49" s="7">
        <f t="shared" si="27"/>
        <v>2200</v>
      </c>
      <c r="L49" s="7">
        <f t="shared" si="27"/>
        <v>2100</v>
      </c>
      <c r="M49" s="7">
        <f t="shared" si="24"/>
        <v>1700</v>
      </c>
      <c r="N49" s="7">
        <f>ROUND(N15*0.5,-1)</f>
        <v>800</v>
      </c>
      <c r="O49" s="7">
        <f>ROUND(O15*0.5,-1)</f>
        <v>650</v>
      </c>
      <c r="P49" s="7">
        <f>ROUND(P15*0.5,-1)</f>
        <v>650</v>
      </c>
      <c r="Q49" s="12" t="str">
        <f>Q15</f>
        <v>모란역</v>
      </c>
      <c r="R49" s="13"/>
    </row>
    <row r="50" spans="1:18">
      <c r="A50" s="36"/>
      <c r="B50" s="32"/>
      <c r="C50" s="7">
        <f t="shared" si="24"/>
        <v>4900</v>
      </c>
      <c r="D50" s="7">
        <f t="shared" si="24"/>
        <v>4300</v>
      </c>
      <c r="E50" s="7">
        <f t="shared" si="24"/>
        <v>4100</v>
      </c>
      <c r="F50" s="7">
        <f t="shared" si="24"/>
        <v>3900</v>
      </c>
      <c r="G50" s="7">
        <f t="shared" si="24"/>
        <v>3500</v>
      </c>
      <c r="H50" s="7">
        <f t="shared" ref="H50:L50" si="28">ROUND(H16*0.5,-2)</f>
        <v>3100</v>
      </c>
      <c r="I50" s="7">
        <f t="shared" si="28"/>
        <v>2900</v>
      </c>
      <c r="J50" s="7">
        <f t="shared" si="28"/>
        <v>2900</v>
      </c>
      <c r="K50" s="7">
        <f t="shared" si="28"/>
        <v>2300</v>
      </c>
      <c r="L50" s="7">
        <f t="shared" si="28"/>
        <v>2200</v>
      </c>
      <c r="M50" s="7">
        <f t="shared" si="24"/>
        <v>1800</v>
      </c>
      <c r="N50" s="7">
        <f t="shared" si="24"/>
        <v>1000</v>
      </c>
      <c r="O50" s="7">
        <f>ROUND(O16*0.5,-1)</f>
        <v>700</v>
      </c>
      <c r="P50" s="7">
        <f>ROUND(P16*0.5,-1)</f>
        <v>650</v>
      </c>
      <c r="Q50" s="7">
        <f>ROUND(Q16*0.5,-1)</f>
        <v>650</v>
      </c>
      <c r="R50" s="12" t="str">
        <f>R16</f>
        <v>성남터미널</v>
      </c>
    </row>
  </sheetData>
  <sheetProtection password="DD5C" sheet="1" objects="1" scenarios="1" selectLockedCells="1" selectUnlockedCells="1"/>
  <mergeCells count="5">
    <mergeCell ref="N1:P1"/>
    <mergeCell ref="B1:B16"/>
    <mergeCell ref="B18:B33"/>
    <mergeCell ref="B35:B50"/>
    <mergeCell ref="A1:A5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3300번 시간표</vt:lpstr>
      <vt:lpstr> R3300번 운임표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2013-08-18T12:27:37Z</dcterms:modified>
</cp:coreProperties>
</file>