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5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8" i="1" l="1"/>
  <c r="Q24" i="1" s="1"/>
  <c r="Q7" i="1"/>
  <c r="Q15" i="1" s="1"/>
  <c r="Q6" i="1"/>
  <c r="Q14" i="1" s="1"/>
  <c r="Q5" i="1"/>
  <c r="Q13" i="1" s="1"/>
  <c r="Q21" i="1"/>
  <c r="Q4" i="1"/>
  <c r="Q3" i="1"/>
  <c r="V16" i="1"/>
  <c r="U16" i="1"/>
  <c r="U15" i="1"/>
  <c r="T14" i="1"/>
  <c r="T15" i="1"/>
  <c r="T16" i="1"/>
  <c r="S16" i="1"/>
  <c r="S15" i="1"/>
  <c r="S14" i="1"/>
  <c r="S13" i="1"/>
  <c r="R12" i="1"/>
  <c r="R13" i="1"/>
  <c r="R14" i="1"/>
  <c r="R15" i="1"/>
  <c r="R16" i="1"/>
  <c r="R8" i="1"/>
  <c r="R24" i="1"/>
  <c r="R7" i="1"/>
  <c r="R23" i="1"/>
  <c r="R6" i="1"/>
  <c r="R22" i="1"/>
  <c r="R5" i="1"/>
  <c r="R4" i="1"/>
  <c r="T8" i="1"/>
  <c r="S8" i="1"/>
  <c r="S24" i="1"/>
  <c r="S7" i="1"/>
  <c r="S23" i="1"/>
  <c r="S6" i="1"/>
  <c r="S5" i="1"/>
  <c r="T7" i="1"/>
  <c r="T6" i="1"/>
  <c r="U7" i="1"/>
  <c r="U8" i="1"/>
  <c r="U24" i="1" s="1"/>
  <c r="V8" i="1"/>
  <c r="W6" i="1"/>
  <c r="V5" i="1"/>
  <c r="W5" i="1" s="1"/>
  <c r="V4" i="1"/>
  <c r="W4" i="1" s="1"/>
  <c r="U4" i="1"/>
  <c r="T3" i="1"/>
  <c r="U3" i="1" s="1"/>
  <c r="V3" i="1" s="1"/>
  <c r="W3" i="1" s="1"/>
  <c r="S2" i="1"/>
  <c r="T2" i="1" s="1"/>
  <c r="U2" i="1" s="1"/>
  <c r="V2" i="1" s="1"/>
  <c r="W2" i="1" s="1"/>
  <c r="AB6" i="1"/>
  <c r="AB5" i="1"/>
  <c r="L7" i="1"/>
  <c r="M7" i="1" s="1"/>
  <c r="N7" i="1" s="1"/>
  <c r="L11" i="1"/>
  <c r="M11" i="1" s="1"/>
  <c r="N11" i="1" s="1"/>
  <c r="L15" i="1"/>
  <c r="M15" i="1" s="1"/>
  <c r="N15" i="1" s="1"/>
  <c r="L19" i="1"/>
  <c r="M19" i="1" s="1"/>
  <c r="N19" i="1" s="1"/>
  <c r="K5" i="1"/>
  <c r="L5" i="1" s="1"/>
  <c r="M5" i="1" s="1"/>
  <c r="N5" i="1" s="1"/>
  <c r="K6" i="1"/>
  <c r="L6" i="1" s="1"/>
  <c r="M6" i="1" s="1"/>
  <c r="N6" i="1" s="1"/>
  <c r="K7" i="1"/>
  <c r="K8" i="1"/>
  <c r="L8" i="1" s="1"/>
  <c r="M8" i="1" s="1"/>
  <c r="N8" i="1" s="1"/>
  <c r="K9" i="1"/>
  <c r="L9" i="1" s="1"/>
  <c r="M9" i="1" s="1"/>
  <c r="N9" i="1" s="1"/>
  <c r="K10" i="1"/>
  <c r="L10" i="1" s="1"/>
  <c r="M10" i="1" s="1"/>
  <c r="N10" i="1" s="1"/>
  <c r="K11" i="1"/>
  <c r="K12" i="1"/>
  <c r="L12" i="1" s="1"/>
  <c r="M12" i="1" s="1"/>
  <c r="N12" i="1" s="1"/>
  <c r="K13" i="1"/>
  <c r="L13" i="1" s="1"/>
  <c r="M13" i="1" s="1"/>
  <c r="N13" i="1" s="1"/>
  <c r="K14" i="1"/>
  <c r="L14" i="1" s="1"/>
  <c r="M14" i="1" s="1"/>
  <c r="N14" i="1" s="1"/>
  <c r="K15" i="1"/>
  <c r="K16" i="1"/>
  <c r="L16" i="1" s="1"/>
  <c r="M16" i="1" s="1"/>
  <c r="N16" i="1" s="1"/>
  <c r="K17" i="1"/>
  <c r="L17" i="1" s="1"/>
  <c r="M17" i="1" s="1"/>
  <c r="N17" i="1" s="1"/>
  <c r="K18" i="1"/>
  <c r="L18" i="1" s="1"/>
  <c r="M18" i="1" s="1"/>
  <c r="N18" i="1" s="1"/>
  <c r="K19" i="1"/>
  <c r="K20" i="1"/>
  <c r="L20" i="1" s="1"/>
  <c r="M20" i="1" s="1"/>
  <c r="N20" i="1" s="1"/>
  <c r="K21" i="1"/>
  <c r="L21" i="1" s="1"/>
  <c r="M21" i="1" s="1"/>
  <c r="N21" i="1" s="1"/>
  <c r="K22" i="1"/>
  <c r="L22" i="1" s="1"/>
  <c r="M22" i="1" s="1"/>
  <c r="N22" i="1" s="1"/>
  <c r="K4" i="1"/>
  <c r="L4" i="1" s="1"/>
  <c r="M4" i="1" s="1"/>
  <c r="N4" i="1" s="1"/>
  <c r="K3" i="1"/>
  <c r="L3" i="1" s="1"/>
  <c r="M3" i="1" s="1"/>
  <c r="N3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C5" i="1"/>
  <c r="D5" i="1" s="1"/>
  <c r="E5" i="1" s="1"/>
  <c r="F5" i="1" s="1"/>
  <c r="G5" i="1" s="1"/>
  <c r="C6" i="1"/>
  <c r="D6" i="1" s="1"/>
  <c r="E6" i="1" s="1"/>
  <c r="F6" i="1" s="1"/>
  <c r="G6" i="1" s="1"/>
  <c r="C7" i="1"/>
  <c r="D7" i="1" s="1"/>
  <c r="E7" i="1" s="1"/>
  <c r="F7" i="1" s="1"/>
  <c r="G7" i="1" s="1"/>
  <c r="C8" i="1"/>
  <c r="D8" i="1" s="1"/>
  <c r="E8" i="1" s="1"/>
  <c r="F8" i="1" s="1"/>
  <c r="G8" i="1" s="1"/>
  <c r="C9" i="1"/>
  <c r="D9" i="1" s="1"/>
  <c r="E9" i="1" s="1"/>
  <c r="F9" i="1" s="1"/>
  <c r="G9" i="1" s="1"/>
  <c r="C10" i="1"/>
  <c r="D10" i="1" s="1"/>
  <c r="E10" i="1" s="1"/>
  <c r="F10" i="1" s="1"/>
  <c r="G10" i="1" s="1"/>
  <c r="C11" i="1"/>
  <c r="D11" i="1" s="1"/>
  <c r="E11" i="1" s="1"/>
  <c r="F11" i="1" s="1"/>
  <c r="G11" i="1" s="1"/>
  <c r="C12" i="1"/>
  <c r="D12" i="1" s="1"/>
  <c r="E12" i="1" s="1"/>
  <c r="F12" i="1" s="1"/>
  <c r="G12" i="1" s="1"/>
  <c r="C13" i="1"/>
  <c r="D13" i="1" s="1"/>
  <c r="E13" i="1" s="1"/>
  <c r="F13" i="1" s="1"/>
  <c r="G13" i="1" s="1"/>
  <c r="C14" i="1"/>
  <c r="D14" i="1" s="1"/>
  <c r="E14" i="1" s="1"/>
  <c r="F14" i="1" s="1"/>
  <c r="G14" i="1" s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18" i="1"/>
  <c r="D18" i="1" s="1"/>
  <c r="E18" i="1" s="1"/>
  <c r="F18" i="1" s="1"/>
  <c r="G18" i="1" s="1"/>
  <c r="C19" i="1"/>
  <c r="D19" i="1" s="1"/>
  <c r="E19" i="1" s="1"/>
  <c r="F19" i="1" s="1"/>
  <c r="G19" i="1" s="1"/>
  <c r="C20" i="1"/>
  <c r="D20" i="1" s="1"/>
  <c r="E20" i="1" s="1"/>
  <c r="F20" i="1" s="1"/>
  <c r="G20" i="1" s="1"/>
  <c r="C21" i="1"/>
  <c r="D21" i="1" s="1"/>
  <c r="E21" i="1" s="1"/>
  <c r="F21" i="1" s="1"/>
  <c r="G21" i="1" s="1"/>
  <c r="C22" i="1"/>
  <c r="D22" i="1" s="1"/>
  <c r="E22" i="1" s="1"/>
  <c r="F22" i="1" s="1"/>
  <c r="G22" i="1" s="1"/>
  <c r="C4" i="1"/>
  <c r="D4" i="1" s="1"/>
  <c r="E4" i="1" s="1"/>
  <c r="F4" i="1" s="1"/>
  <c r="G4" i="1" s="1"/>
  <c r="C3" i="1"/>
  <c r="D3" i="1" s="1"/>
  <c r="E3" i="1" s="1"/>
  <c r="V24" i="1"/>
  <c r="T23" i="1"/>
  <c r="U23" i="1"/>
  <c r="S22" i="1"/>
  <c r="T22" i="1"/>
  <c r="R21" i="1"/>
  <c r="S21" i="1"/>
  <c r="Q22" i="1"/>
  <c r="Q18" i="1"/>
  <c r="R19" i="1"/>
  <c r="S20" i="1"/>
  <c r="T21" i="1"/>
  <c r="U22" i="1"/>
  <c r="V23" i="1"/>
  <c r="W24" i="1"/>
  <c r="W16" i="1"/>
  <c r="V15" i="1"/>
  <c r="U14" i="1"/>
  <c r="T13" i="1"/>
  <c r="S12" i="1"/>
  <c r="R11" i="1"/>
  <c r="Q10" i="1"/>
  <c r="Q16" i="1" l="1"/>
  <c r="Q23" i="1"/>
  <c r="Q11" i="1"/>
  <c r="Q12" i="1"/>
  <c r="Q19" i="1"/>
  <c r="R20" i="1"/>
  <c r="T24" i="1"/>
  <c r="Q20" i="1" l="1"/>
</calcChain>
</file>

<file path=xl/sharedStrings.xml><?xml version="1.0" encoding="utf-8"?>
<sst xmlns="http://schemas.openxmlformats.org/spreadsheetml/2006/main" count="41" uniqueCount="29">
  <si>
    <t>횟수</t>
    <phoneticPr fontId="1" type="noConversion"/>
  </si>
  <si>
    <t>평일,토요일,공휴일</t>
    <phoneticPr fontId="1" type="noConversion"/>
  </si>
  <si>
    <t>인천공항출발</t>
    <phoneticPr fontId="1" type="noConversion"/>
  </si>
  <si>
    <t>일반요금</t>
  </si>
  <si>
    <t>인천공항</t>
    <phoneticPr fontId="1" type="noConversion"/>
  </si>
  <si>
    <t>청소년
요금</t>
    <phoneticPr fontId="1" type="noConversion"/>
  </si>
  <si>
    <t>어린이
요금</t>
    <phoneticPr fontId="1" type="noConversion"/>
  </si>
  <si>
    <t>A8843번
마석-인공</t>
    <phoneticPr fontId="1" type="noConversion"/>
  </si>
  <si>
    <t>마석,마석육교</t>
    <phoneticPr fontId="1" type="noConversion"/>
  </si>
  <si>
    <t>평내초교,농협</t>
    <phoneticPr fontId="1" type="noConversion"/>
  </si>
  <si>
    <t>도농역.시외</t>
    <phoneticPr fontId="1" type="noConversion"/>
  </si>
  <si>
    <t>구리역.시외</t>
    <phoneticPr fontId="1" type="noConversion"/>
  </si>
  <si>
    <t>김포공항</t>
    <phoneticPr fontId="1" type="noConversion"/>
  </si>
  <si>
    <t>인천공항도착</t>
    <phoneticPr fontId="1" type="noConversion"/>
  </si>
  <si>
    <t>미 경유</t>
    <phoneticPr fontId="1" type="noConversion"/>
  </si>
  <si>
    <t>김포공항</t>
    <phoneticPr fontId="1" type="noConversion"/>
  </si>
  <si>
    <t>구리역.시외</t>
    <phoneticPr fontId="1" type="noConversion"/>
  </si>
  <si>
    <t>금곡동.시외</t>
    <phoneticPr fontId="1" type="noConversion"/>
  </si>
  <si>
    <t>평내초.농협</t>
    <phoneticPr fontId="1" type="noConversion"/>
  </si>
  <si>
    <t>마석육교</t>
    <phoneticPr fontId="1" type="noConversion"/>
  </si>
  <si>
    <t>운임 산정 기준</t>
  </si>
  <si>
    <t>기본요금</t>
  </si>
  <si>
    <t>10km</t>
  </si>
  <si>
    <t>고속도로</t>
  </si>
  <si>
    <t>1km</t>
  </si>
  <si>
    <t>일반국도</t>
  </si>
  <si>
    <t>공항고속</t>
  </si>
  <si>
    <t>공항국도</t>
  </si>
  <si>
    <t>공항할증률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</si>
</sst>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176" formatCode="General&quot;km&quot;"/>
    <numFmt numFmtId="177" formatCode="0.0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0" xfId="0">
      <alignment vertical="center"/>
    </xf>
    <xf numFmtId="42" fontId="0" fillId="0" borderId="1" xfId="0" applyNumberForma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42" fontId="0" fillId="0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zoomScale="70" zoomScaleNormal="70" workbookViewId="0">
      <selection sqref="A1:A2"/>
    </sheetView>
  </sheetViews>
  <sheetFormatPr defaultRowHeight="16.5" x14ac:dyDescent="0.3"/>
  <cols>
    <col min="1" max="8" width="9" style="1"/>
    <col min="11" max="11" width="9" style="13"/>
    <col min="25" max="25" width="9" style="30"/>
  </cols>
  <sheetData>
    <row r="1" spans="1:28" ht="16.5" customHeight="1" x14ac:dyDescent="0.3">
      <c r="A1" s="17" t="s">
        <v>7</v>
      </c>
      <c r="B1" s="19" t="s">
        <v>1</v>
      </c>
      <c r="C1" s="20"/>
      <c r="D1" s="20"/>
      <c r="E1" s="20"/>
      <c r="F1" s="20"/>
      <c r="G1" s="21"/>
      <c r="H1" s="28" t="s">
        <v>0</v>
      </c>
      <c r="I1" s="19" t="s">
        <v>1</v>
      </c>
      <c r="J1" s="20"/>
      <c r="K1" s="20"/>
      <c r="L1" s="20"/>
      <c r="M1" s="20"/>
      <c r="N1" s="21"/>
      <c r="X1" s="13"/>
      <c r="Z1" s="38" t="s">
        <v>20</v>
      </c>
      <c r="AA1" s="38"/>
      <c r="AB1" s="38"/>
    </row>
    <row r="2" spans="1:28" x14ac:dyDescent="0.3">
      <c r="A2" s="18"/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29"/>
      <c r="I2" s="2" t="s">
        <v>2</v>
      </c>
      <c r="J2" s="14" t="s">
        <v>12</v>
      </c>
      <c r="K2" s="14" t="s">
        <v>11</v>
      </c>
      <c r="L2" s="14" t="s">
        <v>10</v>
      </c>
      <c r="M2" s="14" t="s">
        <v>9</v>
      </c>
      <c r="N2" s="14" t="s">
        <v>8</v>
      </c>
      <c r="P2" s="23" t="s">
        <v>3</v>
      </c>
      <c r="Q2" s="14" t="s">
        <v>4</v>
      </c>
      <c r="R2" s="31">
        <v>42.52</v>
      </c>
      <c r="S2" s="31">
        <f>R2+$S$3</f>
        <v>84.56</v>
      </c>
      <c r="T2" s="31">
        <f>S2+$T$4</f>
        <v>86.43</v>
      </c>
      <c r="U2" s="31">
        <f>T2+$U$5</f>
        <v>92.01</v>
      </c>
      <c r="V2" s="31">
        <f>U2+$V$6</f>
        <v>95.31</v>
      </c>
      <c r="W2" s="31">
        <f>V2+$W$7</f>
        <v>101.66</v>
      </c>
      <c r="X2" s="13"/>
      <c r="Z2" s="33" t="s">
        <v>21</v>
      </c>
      <c r="AA2" s="33" t="s">
        <v>22</v>
      </c>
      <c r="AB2" s="33">
        <v>1300</v>
      </c>
    </row>
    <row r="3" spans="1:28" x14ac:dyDescent="0.3">
      <c r="A3" s="17"/>
      <c r="B3" s="3">
        <v>0.1875</v>
      </c>
      <c r="C3" s="3">
        <f>B3+TIME(0,10,0)</f>
        <v>0.19444444444444445</v>
      </c>
      <c r="D3" s="3">
        <f>C3+TIME(0,15,0)</f>
        <v>0.2048611111111111</v>
      </c>
      <c r="E3" s="15">
        <f>D3+TIME(0,5,0)</f>
        <v>0.20833333333333331</v>
      </c>
      <c r="F3" s="15" t="s">
        <v>14</v>
      </c>
      <c r="G3" s="3">
        <v>0.25694444444444448</v>
      </c>
      <c r="H3" s="4">
        <v>1</v>
      </c>
      <c r="I3" s="3">
        <v>0.27777777777777779</v>
      </c>
      <c r="J3" s="15" t="s">
        <v>14</v>
      </c>
      <c r="K3" s="15">
        <f>I3+TIME(0,70,0)</f>
        <v>0.3263888888888889</v>
      </c>
      <c r="L3" s="3">
        <f>K3+TIME(0,5,0)</f>
        <v>0.3298611111111111</v>
      </c>
      <c r="M3" s="3">
        <f>L3+TIME(0,15,0)</f>
        <v>0.34027777777777779</v>
      </c>
      <c r="N3" s="3">
        <f>M3+TIME(0,15,0)</f>
        <v>0.35069444444444448</v>
      </c>
      <c r="P3" s="23"/>
      <c r="Q3" s="32">
        <f>ROUND($AB$2+$AB$5*25.64+$AB$6*4,-2)</f>
        <v>4800</v>
      </c>
      <c r="R3" s="15" t="s">
        <v>15</v>
      </c>
      <c r="S3" s="31">
        <v>42.04</v>
      </c>
      <c r="T3" s="31">
        <f>S3+$T$4</f>
        <v>43.91</v>
      </c>
      <c r="U3" s="31">
        <f>T3+$U$5</f>
        <v>49.489999999999995</v>
      </c>
      <c r="V3" s="31">
        <f>U3+$V$6</f>
        <v>52.789999999999992</v>
      </c>
      <c r="W3" s="31">
        <f>V3+$W$7</f>
        <v>59.139999999999993</v>
      </c>
      <c r="X3" s="13"/>
      <c r="Z3" s="34" t="s">
        <v>23</v>
      </c>
      <c r="AA3" s="34" t="s">
        <v>24</v>
      </c>
      <c r="AB3" s="34">
        <v>62.35</v>
      </c>
    </row>
    <row r="4" spans="1:28" x14ac:dyDescent="0.3">
      <c r="A4" s="22"/>
      <c r="B4" s="3">
        <v>0.19444444444444445</v>
      </c>
      <c r="C4" s="15">
        <f>B4+TIME(0,15,0)</f>
        <v>0.2048611111111111</v>
      </c>
      <c r="D4" s="15">
        <f>C4+TIME(0,25,0)</f>
        <v>0.22222222222222221</v>
      </c>
      <c r="E4" s="15">
        <f t="shared" ref="E4:E22" si="0">D4+TIME(0,5,0)</f>
        <v>0.22569444444444442</v>
      </c>
      <c r="F4" s="3">
        <f>E4+TIME(0,65,0)</f>
        <v>0.27083333333333331</v>
      </c>
      <c r="G4" s="3">
        <f>F4+TIME(0,30,0)</f>
        <v>0.29166666666666663</v>
      </c>
      <c r="H4" s="4">
        <v>2</v>
      </c>
      <c r="I4" s="3">
        <v>0.31944444444444448</v>
      </c>
      <c r="J4" s="3">
        <f>I4+TIME(0,30,0)</f>
        <v>0.34027777777777779</v>
      </c>
      <c r="K4" s="15">
        <f>I4+TIME(0,95,0)</f>
        <v>0.38541666666666669</v>
      </c>
      <c r="L4" s="15">
        <f t="shared" ref="L4:L22" si="1">K4+TIME(0,5,0)</f>
        <v>0.3888888888888889</v>
      </c>
      <c r="M4" s="15">
        <f>L4+TIME(0,25,0)</f>
        <v>0.40625</v>
      </c>
      <c r="N4" s="15">
        <f t="shared" ref="N4:N22" si="2">M4+TIME(0,15,0)</f>
        <v>0.41666666666666669</v>
      </c>
      <c r="P4" s="23"/>
      <c r="Q4" s="32">
        <f>ROUND($AB$2+$AB$6*32.52+$AB$5*38.52+$AB$6*3.5,-2)</f>
        <v>12500</v>
      </c>
      <c r="R4" s="32">
        <f>ROUND($AB$2+$AB$4*32.54,-2)</f>
        <v>5100</v>
      </c>
      <c r="S4" s="15" t="s">
        <v>16</v>
      </c>
      <c r="T4" s="31">
        <v>1.87</v>
      </c>
      <c r="U4" s="31">
        <f>T4+$U$5</f>
        <v>7.45</v>
      </c>
      <c r="V4" s="31">
        <f>U4+$V$6</f>
        <v>10.75</v>
      </c>
      <c r="W4" s="31">
        <f>V4+$W$7</f>
        <v>17.100000000000001</v>
      </c>
      <c r="X4" s="13"/>
      <c r="Z4" s="35" t="s">
        <v>25</v>
      </c>
      <c r="AA4" s="35" t="s">
        <v>24</v>
      </c>
      <c r="AB4" s="36">
        <v>116.14</v>
      </c>
    </row>
    <row r="5" spans="1:28" x14ac:dyDescent="0.3">
      <c r="A5" s="22"/>
      <c r="B5" s="3">
        <v>0.20833333333333334</v>
      </c>
      <c r="C5" s="15">
        <f t="shared" ref="C5:C22" si="3">B5+TIME(0,15,0)</f>
        <v>0.21875</v>
      </c>
      <c r="D5" s="15">
        <f t="shared" ref="D5:D22" si="4">C5+TIME(0,25,0)</f>
        <v>0.2361111111111111</v>
      </c>
      <c r="E5" s="15">
        <f t="shared" si="0"/>
        <v>0.23958333333333331</v>
      </c>
      <c r="F5" s="15">
        <f t="shared" ref="F5:F22" si="5">E5+TIME(0,65,0)</f>
        <v>0.28472222222222221</v>
      </c>
      <c r="G5" s="15">
        <f t="shared" ref="G5:G22" si="6">F5+TIME(0,30,0)</f>
        <v>0.30555555555555552</v>
      </c>
      <c r="H5" s="4">
        <v>3</v>
      </c>
      <c r="I5" s="3">
        <v>0.33333333333333331</v>
      </c>
      <c r="J5" s="15">
        <f t="shared" ref="J5:J22" si="7">I5+TIME(0,30,0)</f>
        <v>0.35416666666666663</v>
      </c>
      <c r="K5" s="15">
        <f t="shared" ref="K5:K22" si="8">I5+TIME(0,95,0)</f>
        <v>0.39930555555555552</v>
      </c>
      <c r="L5" s="15">
        <f t="shared" si="1"/>
        <v>0.40277777777777773</v>
      </c>
      <c r="M5" s="15">
        <f t="shared" ref="M5:M22" si="9">L5+TIME(0,25,0)</f>
        <v>0.42013888888888884</v>
      </c>
      <c r="N5" s="15">
        <f t="shared" si="2"/>
        <v>0.43055555555555552</v>
      </c>
      <c r="P5" s="23"/>
      <c r="Q5" s="32">
        <f>ROUND($AB$2+$AB$6*34.19+$AB$5*38.52+$AB$6*3.5,-2)</f>
        <v>12800</v>
      </c>
      <c r="R5" s="32">
        <f>ROUND($AB$2+$AB$4*34.41,-2)</f>
        <v>5300</v>
      </c>
      <c r="S5" s="32">
        <f>$AB$2</f>
        <v>1300</v>
      </c>
      <c r="T5" s="15" t="s">
        <v>10</v>
      </c>
      <c r="U5" s="31">
        <v>5.58</v>
      </c>
      <c r="V5" s="31">
        <f>U5+$V$6</f>
        <v>8.879999999999999</v>
      </c>
      <c r="W5" s="31">
        <f>V5+$W$7</f>
        <v>15.229999999999999</v>
      </c>
      <c r="X5" s="13"/>
      <c r="Z5" s="34" t="s">
        <v>26</v>
      </c>
      <c r="AA5" s="34" t="s">
        <v>24</v>
      </c>
      <c r="AB5" s="37">
        <f>AB3*$AB$7</f>
        <v>105.995</v>
      </c>
    </row>
    <row r="6" spans="1:28" x14ac:dyDescent="0.3">
      <c r="A6" s="22"/>
      <c r="B6" s="3">
        <v>0.22222222222222221</v>
      </c>
      <c r="C6" s="15">
        <f t="shared" si="3"/>
        <v>0.23263888888888887</v>
      </c>
      <c r="D6" s="15">
        <f t="shared" si="4"/>
        <v>0.24999999999999997</v>
      </c>
      <c r="E6" s="15">
        <f t="shared" si="0"/>
        <v>0.25347222222222221</v>
      </c>
      <c r="F6" s="15">
        <f t="shared" si="5"/>
        <v>0.2986111111111111</v>
      </c>
      <c r="G6" s="15">
        <f t="shared" si="6"/>
        <v>0.31944444444444442</v>
      </c>
      <c r="H6" s="4">
        <v>4</v>
      </c>
      <c r="I6" s="3">
        <v>0.34722222222222227</v>
      </c>
      <c r="J6" s="15">
        <f t="shared" si="7"/>
        <v>0.36805555555555558</v>
      </c>
      <c r="K6" s="15">
        <f t="shared" si="8"/>
        <v>0.41319444444444448</v>
      </c>
      <c r="L6" s="15">
        <f t="shared" si="1"/>
        <v>0.41666666666666669</v>
      </c>
      <c r="M6" s="15">
        <f t="shared" si="9"/>
        <v>0.43402777777777779</v>
      </c>
      <c r="N6" s="15">
        <f t="shared" si="2"/>
        <v>0.44444444444444448</v>
      </c>
      <c r="P6" s="23"/>
      <c r="Q6" s="32">
        <f>ROUND($AB$2+$AB$6*39.77+$AB$5*38.52+$AB$6*3.5,-2)</f>
        <v>13900</v>
      </c>
      <c r="R6" s="32">
        <f>ROUND($AB$2+$AB$4*40.99,-2)</f>
        <v>6100</v>
      </c>
      <c r="S6" s="32">
        <f>$AB$2</f>
        <v>1300</v>
      </c>
      <c r="T6" s="32">
        <f>$AB$2</f>
        <v>1300</v>
      </c>
      <c r="U6" s="15" t="s">
        <v>17</v>
      </c>
      <c r="V6" s="31">
        <v>3.3</v>
      </c>
      <c r="W6" s="31">
        <f>V6+$W$7</f>
        <v>9.6499999999999986</v>
      </c>
      <c r="X6" s="30"/>
      <c r="Z6" s="35" t="s">
        <v>27</v>
      </c>
      <c r="AA6" s="35" t="s">
        <v>24</v>
      </c>
      <c r="AB6" s="36">
        <f>AB4*$AB$7</f>
        <v>197.43799999999999</v>
      </c>
    </row>
    <row r="7" spans="1:28" x14ac:dyDescent="0.3">
      <c r="A7" s="22"/>
      <c r="B7" s="3">
        <v>0.23611111111111113</v>
      </c>
      <c r="C7" s="15">
        <f t="shared" si="3"/>
        <v>0.24652777777777779</v>
      </c>
      <c r="D7" s="15">
        <f t="shared" si="4"/>
        <v>0.2638888888888889</v>
      </c>
      <c r="E7" s="15">
        <f t="shared" si="0"/>
        <v>0.2673611111111111</v>
      </c>
      <c r="F7" s="15">
        <f t="shared" si="5"/>
        <v>0.3125</v>
      </c>
      <c r="G7" s="15">
        <f t="shared" si="6"/>
        <v>0.33333333333333331</v>
      </c>
      <c r="H7" s="5">
        <v>5</v>
      </c>
      <c r="I7" s="3">
        <v>0.3611111111111111</v>
      </c>
      <c r="J7" s="15">
        <f t="shared" si="7"/>
        <v>0.38194444444444442</v>
      </c>
      <c r="K7" s="15">
        <f t="shared" si="8"/>
        <v>0.42708333333333331</v>
      </c>
      <c r="L7" s="15">
        <f t="shared" si="1"/>
        <v>0.43055555555555552</v>
      </c>
      <c r="M7" s="15">
        <f t="shared" si="9"/>
        <v>0.44791666666666663</v>
      </c>
      <c r="N7" s="15">
        <f t="shared" si="2"/>
        <v>0.45833333333333331</v>
      </c>
      <c r="P7" s="23"/>
      <c r="Q7" s="32">
        <f>ROUND($AB$2+$AB$6*43.07+$AB$5*38.52+$AB$6*3.5,-2)</f>
        <v>14600</v>
      </c>
      <c r="R7" s="32">
        <f>ROUND($AB$2+$AB$4*45.29,-2)</f>
        <v>6600</v>
      </c>
      <c r="S7" s="32">
        <f>ROUND($AB$2+$AB$4*0.53,-2)</f>
        <v>1400</v>
      </c>
      <c r="T7" s="32">
        <f>$AB$2</f>
        <v>1300</v>
      </c>
      <c r="U7" s="32">
        <f>$AB$2</f>
        <v>1300</v>
      </c>
      <c r="V7" s="15" t="s">
        <v>18</v>
      </c>
      <c r="W7" s="31">
        <v>6.35</v>
      </c>
      <c r="X7" s="13"/>
      <c r="Z7" s="34" t="s">
        <v>28</v>
      </c>
      <c r="AA7" s="34" t="s">
        <v>24</v>
      </c>
      <c r="AB7" s="37">
        <v>1.7</v>
      </c>
    </row>
    <row r="8" spans="1:28" x14ac:dyDescent="0.3">
      <c r="A8" s="22"/>
      <c r="B8" s="3">
        <v>0.27777777777777779</v>
      </c>
      <c r="C8" s="15">
        <f t="shared" si="3"/>
        <v>0.28819444444444448</v>
      </c>
      <c r="D8" s="15">
        <f t="shared" si="4"/>
        <v>0.30555555555555558</v>
      </c>
      <c r="E8" s="15">
        <f t="shared" si="0"/>
        <v>0.30902777777777779</v>
      </c>
      <c r="F8" s="15">
        <f t="shared" si="5"/>
        <v>0.35416666666666669</v>
      </c>
      <c r="G8" s="15">
        <f t="shared" si="6"/>
        <v>0.375</v>
      </c>
      <c r="H8" s="5">
        <v>6</v>
      </c>
      <c r="I8" s="3">
        <v>0.40277777777777773</v>
      </c>
      <c r="J8" s="15">
        <f t="shared" si="7"/>
        <v>0.42361111111111105</v>
      </c>
      <c r="K8" s="15">
        <f t="shared" si="8"/>
        <v>0.46874999999999994</v>
      </c>
      <c r="L8" s="15">
        <f t="shared" si="1"/>
        <v>0.47222222222222215</v>
      </c>
      <c r="M8" s="15">
        <f t="shared" si="9"/>
        <v>0.48958333333333326</v>
      </c>
      <c r="N8" s="15">
        <f t="shared" si="2"/>
        <v>0.49999999999999994</v>
      </c>
      <c r="P8" s="23"/>
      <c r="Q8" s="32">
        <f>ROUND($AB$2+$AB$6*49.42+$AB$5*38.52+$AB$6*3.5,-2)</f>
        <v>15800</v>
      </c>
      <c r="R8" s="32">
        <f>ROUND($AB$2+$AB$4*51.84,-2)</f>
        <v>7300</v>
      </c>
      <c r="S8" s="32">
        <f>ROUND($AB$2+$AB$4*7.35,-2)</f>
        <v>2200</v>
      </c>
      <c r="T8" s="32">
        <f>ROUND($AB$2+$AB$4*5.73,-2)</f>
        <v>2000</v>
      </c>
      <c r="U8" s="32">
        <f>$AB$2</f>
        <v>1300</v>
      </c>
      <c r="V8" s="8">
        <f>$AB$2</f>
        <v>1300</v>
      </c>
      <c r="W8" s="15" t="s">
        <v>19</v>
      </c>
      <c r="X8" s="7"/>
    </row>
    <row r="9" spans="1:28" x14ac:dyDescent="0.3">
      <c r="A9" s="22"/>
      <c r="B9" s="3">
        <v>0.31944444444444448</v>
      </c>
      <c r="C9" s="15">
        <f t="shared" si="3"/>
        <v>0.32986111111111116</v>
      </c>
      <c r="D9" s="15">
        <f t="shared" si="4"/>
        <v>0.34722222222222227</v>
      </c>
      <c r="E9" s="15">
        <f t="shared" si="0"/>
        <v>0.35069444444444448</v>
      </c>
      <c r="F9" s="15">
        <f t="shared" si="5"/>
        <v>0.39583333333333337</v>
      </c>
      <c r="G9" s="15">
        <f t="shared" si="6"/>
        <v>0.41666666666666669</v>
      </c>
      <c r="H9" s="5">
        <v>7</v>
      </c>
      <c r="I9" s="3">
        <v>0.44444444444444442</v>
      </c>
      <c r="J9" s="15">
        <f t="shared" si="7"/>
        <v>0.46527777777777773</v>
      </c>
      <c r="K9" s="15">
        <f t="shared" si="8"/>
        <v>0.51041666666666663</v>
      </c>
      <c r="L9" s="15">
        <f t="shared" si="1"/>
        <v>0.51388888888888884</v>
      </c>
      <c r="M9" s="15">
        <f t="shared" si="9"/>
        <v>0.53125</v>
      </c>
      <c r="N9" s="15">
        <f t="shared" si="2"/>
        <v>0.54166666666666663</v>
      </c>
    </row>
    <row r="10" spans="1:28" x14ac:dyDescent="0.3">
      <c r="A10" s="22"/>
      <c r="B10" s="3">
        <v>0.3611111111111111</v>
      </c>
      <c r="C10" s="15">
        <f t="shared" si="3"/>
        <v>0.37152777777777779</v>
      </c>
      <c r="D10" s="15">
        <f t="shared" si="4"/>
        <v>0.3888888888888889</v>
      </c>
      <c r="E10" s="15">
        <f t="shared" si="0"/>
        <v>0.3923611111111111</v>
      </c>
      <c r="F10" s="15">
        <f t="shared" si="5"/>
        <v>0.4375</v>
      </c>
      <c r="G10" s="15">
        <f t="shared" si="6"/>
        <v>0.45833333333333331</v>
      </c>
      <c r="H10" s="5">
        <v>8</v>
      </c>
      <c r="I10" s="3">
        <v>0.4861111111111111</v>
      </c>
      <c r="J10" s="15">
        <f t="shared" si="7"/>
        <v>0.50694444444444442</v>
      </c>
      <c r="K10" s="15">
        <f t="shared" si="8"/>
        <v>0.55208333333333337</v>
      </c>
      <c r="L10" s="15">
        <f t="shared" si="1"/>
        <v>0.55555555555555558</v>
      </c>
      <c r="M10" s="15">
        <f t="shared" si="9"/>
        <v>0.57291666666666674</v>
      </c>
      <c r="N10" s="15">
        <f t="shared" si="2"/>
        <v>0.58333333333333337</v>
      </c>
      <c r="P10" s="24" t="s">
        <v>5</v>
      </c>
      <c r="Q10" s="10" t="str">
        <f>Q2</f>
        <v>인천공항</v>
      </c>
      <c r="R10" s="9"/>
      <c r="S10" s="9"/>
      <c r="T10" s="9"/>
      <c r="U10" s="9"/>
      <c r="V10" s="9"/>
      <c r="W10" s="9"/>
      <c r="X10" s="9"/>
    </row>
    <row r="11" spans="1:28" ht="15.75" customHeight="1" x14ac:dyDescent="0.3">
      <c r="A11" s="22"/>
      <c r="B11" s="3">
        <v>0.40277777777777773</v>
      </c>
      <c r="C11" s="15">
        <f t="shared" si="3"/>
        <v>0.41319444444444442</v>
      </c>
      <c r="D11" s="15">
        <f t="shared" si="4"/>
        <v>0.43055555555555552</v>
      </c>
      <c r="E11" s="15">
        <f t="shared" si="0"/>
        <v>0.43402777777777773</v>
      </c>
      <c r="F11" s="15">
        <f t="shared" si="5"/>
        <v>0.47916666666666663</v>
      </c>
      <c r="G11" s="15">
        <f t="shared" si="6"/>
        <v>0.49999999999999994</v>
      </c>
      <c r="H11" s="5">
        <v>9</v>
      </c>
      <c r="I11" s="3">
        <v>0.52777777777777779</v>
      </c>
      <c r="J11" s="15">
        <f t="shared" si="7"/>
        <v>0.54861111111111116</v>
      </c>
      <c r="K11" s="15">
        <f t="shared" si="8"/>
        <v>0.59375</v>
      </c>
      <c r="L11" s="15">
        <f t="shared" si="1"/>
        <v>0.59722222222222221</v>
      </c>
      <c r="M11" s="15">
        <f t="shared" si="9"/>
        <v>0.61458333333333337</v>
      </c>
      <c r="N11" s="15">
        <f t="shared" si="2"/>
        <v>0.625</v>
      </c>
      <c r="P11" s="24"/>
      <c r="Q11" s="12">
        <f>ROUND(Q3*0.8,-2)</f>
        <v>3800</v>
      </c>
      <c r="R11" s="11" t="str">
        <f>R3</f>
        <v>김포공항</v>
      </c>
      <c r="S11" s="9"/>
      <c r="T11" s="9"/>
      <c r="U11" s="9"/>
      <c r="V11" s="9"/>
      <c r="W11" s="9"/>
      <c r="X11" s="9"/>
    </row>
    <row r="12" spans="1:28" x14ac:dyDescent="0.3">
      <c r="A12" s="22"/>
      <c r="B12" s="3">
        <v>0.44444444444444442</v>
      </c>
      <c r="C12" s="15">
        <f t="shared" si="3"/>
        <v>0.4548611111111111</v>
      </c>
      <c r="D12" s="15">
        <f t="shared" si="4"/>
        <v>0.47222222222222221</v>
      </c>
      <c r="E12" s="15">
        <f t="shared" si="0"/>
        <v>0.47569444444444442</v>
      </c>
      <c r="F12" s="15">
        <f t="shared" si="5"/>
        <v>0.52083333333333326</v>
      </c>
      <c r="G12" s="15">
        <f t="shared" si="6"/>
        <v>0.54166666666666663</v>
      </c>
      <c r="H12" s="5">
        <v>10</v>
      </c>
      <c r="I12" s="3">
        <v>0.56944444444444442</v>
      </c>
      <c r="J12" s="15">
        <f t="shared" si="7"/>
        <v>0.59027777777777779</v>
      </c>
      <c r="K12" s="15">
        <f t="shared" si="8"/>
        <v>0.63541666666666663</v>
      </c>
      <c r="L12" s="15">
        <f t="shared" si="1"/>
        <v>0.63888888888888884</v>
      </c>
      <c r="M12" s="15">
        <f t="shared" si="9"/>
        <v>0.65625</v>
      </c>
      <c r="N12" s="15">
        <f t="shared" si="2"/>
        <v>0.66666666666666663</v>
      </c>
      <c r="P12" s="24"/>
      <c r="Q12" s="32">
        <f>ROUND(Q4*0.8,-2)</f>
        <v>10000</v>
      </c>
      <c r="R12" s="32">
        <f>ROUND(R4*0.8,-2)</f>
        <v>4100</v>
      </c>
      <c r="S12" s="11" t="str">
        <f>S4</f>
        <v>구리역.시외</v>
      </c>
      <c r="T12" s="9"/>
      <c r="U12" s="9"/>
      <c r="V12" s="9"/>
      <c r="W12" s="9"/>
      <c r="X12" s="9"/>
    </row>
    <row r="13" spans="1:28" x14ac:dyDescent="0.3">
      <c r="A13" s="22"/>
      <c r="B13" s="3">
        <v>0.4861111111111111</v>
      </c>
      <c r="C13" s="15">
        <f t="shared" si="3"/>
        <v>0.49652777777777779</v>
      </c>
      <c r="D13" s="15">
        <f t="shared" si="4"/>
        <v>0.51388888888888895</v>
      </c>
      <c r="E13" s="15">
        <f t="shared" si="0"/>
        <v>0.51736111111111116</v>
      </c>
      <c r="F13" s="15">
        <f t="shared" si="5"/>
        <v>0.5625</v>
      </c>
      <c r="G13" s="15">
        <f t="shared" si="6"/>
        <v>0.58333333333333337</v>
      </c>
      <c r="H13" s="5">
        <v>11</v>
      </c>
      <c r="I13" s="3">
        <v>0.61111111111111105</v>
      </c>
      <c r="J13" s="15">
        <f t="shared" si="7"/>
        <v>0.63194444444444442</v>
      </c>
      <c r="K13" s="15">
        <f t="shared" si="8"/>
        <v>0.67708333333333326</v>
      </c>
      <c r="L13" s="15">
        <f t="shared" si="1"/>
        <v>0.68055555555555547</v>
      </c>
      <c r="M13" s="15">
        <f t="shared" si="9"/>
        <v>0.69791666666666663</v>
      </c>
      <c r="N13" s="15">
        <f t="shared" si="2"/>
        <v>0.70833333333333326</v>
      </c>
      <c r="P13" s="24"/>
      <c r="Q13" s="32">
        <f>ROUND(Q5*0.8,-2)</f>
        <v>10200</v>
      </c>
      <c r="R13" s="32">
        <f>ROUND(R5*0.8,-2)</f>
        <v>4200</v>
      </c>
      <c r="S13" s="32">
        <f>ROUND(S5*0.8,-2)</f>
        <v>1000</v>
      </c>
      <c r="T13" s="11" t="str">
        <f>T5</f>
        <v>도농역.시외</v>
      </c>
      <c r="U13" s="9"/>
      <c r="V13" s="9"/>
      <c r="W13" s="9"/>
      <c r="X13" s="9"/>
    </row>
    <row r="14" spans="1:28" x14ac:dyDescent="0.3">
      <c r="A14" s="22"/>
      <c r="B14" s="3">
        <v>0.52777777777777779</v>
      </c>
      <c r="C14" s="15">
        <f t="shared" si="3"/>
        <v>0.53819444444444442</v>
      </c>
      <c r="D14" s="15">
        <f t="shared" si="4"/>
        <v>0.55555555555555558</v>
      </c>
      <c r="E14" s="15">
        <f t="shared" si="0"/>
        <v>0.55902777777777779</v>
      </c>
      <c r="F14" s="15">
        <f t="shared" si="5"/>
        <v>0.60416666666666663</v>
      </c>
      <c r="G14" s="15">
        <f t="shared" si="6"/>
        <v>0.625</v>
      </c>
      <c r="H14" s="5">
        <v>12</v>
      </c>
      <c r="I14" s="3">
        <v>0.65277777777777779</v>
      </c>
      <c r="J14" s="15">
        <f t="shared" si="7"/>
        <v>0.67361111111111116</v>
      </c>
      <c r="K14" s="15">
        <f t="shared" si="8"/>
        <v>0.71875</v>
      </c>
      <c r="L14" s="15">
        <f t="shared" si="1"/>
        <v>0.72222222222222221</v>
      </c>
      <c r="M14" s="15">
        <f t="shared" si="9"/>
        <v>0.73958333333333337</v>
      </c>
      <c r="N14" s="15">
        <f t="shared" si="2"/>
        <v>0.75</v>
      </c>
      <c r="P14" s="24"/>
      <c r="Q14" s="32">
        <f>ROUND(Q6*0.8,-2)</f>
        <v>11100</v>
      </c>
      <c r="R14" s="32">
        <f>ROUND(R6*0.8,-2)</f>
        <v>4900</v>
      </c>
      <c r="S14" s="32">
        <f>ROUND(S6*0.8,-2)</f>
        <v>1000</v>
      </c>
      <c r="T14" s="32">
        <f>ROUND(T6*0.8,-2)</f>
        <v>1000</v>
      </c>
      <c r="U14" s="11" t="str">
        <f>U6</f>
        <v>금곡동.시외</v>
      </c>
      <c r="V14" s="9"/>
      <c r="W14" s="9"/>
      <c r="X14" s="9"/>
    </row>
    <row r="15" spans="1:28" x14ac:dyDescent="0.3">
      <c r="A15" s="22"/>
      <c r="B15" s="3">
        <v>0.56944444444444442</v>
      </c>
      <c r="C15" s="15">
        <f t="shared" si="3"/>
        <v>0.57986111111111105</v>
      </c>
      <c r="D15" s="15">
        <f t="shared" si="4"/>
        <v>0.59722222222222221</v>
      </c>
      <c r="E15" s="15">
        <f t="shared" si="0"/>
        <v>0.60069444444444442</v>
      </c>
      <c r="F15" s="15">
        <f t="shared" si="5"/>
        <v>0.64583333333333326</v>
      </c>
      <c r="G15" s="15">
        <f t="shared" si="6"/>
        <v>0.66666666666666663</v>
      </c>
      <c r="H15" s="5">
        <v>13</v>
      </c>
      <c r="I15" s="3">
        <v>0.69444444444444453</v>
      </c>
      <c r="J15" s="15">
        <f t="shared" si="7"/>
        <v>0.7152777777777779</v>
      </c>
      <c r="K15" s="15">
        <f t="shared" si="8"/>
        <v>0.76041666666666674</v>
      </c>
      <c r="L15" s="15">
        <f t="shared" si="1"/>
        <v>0.76388888888888895</v>
      </c>
      <c r="M15" s="15">
        <f t="shared" si="9"/>
        <v>0.78125000000000011</v>
      </c>
      <c r="N15" s="15">
        <f t="shared" si="2"/>
        <v>0.79166666666666674</v>
      </c>
      <c r="P15" s="24"/>
      <c r="Q15" s="32">
        <f>ROUND(Q7*0.8,-2)</f>
        <v>11700</v>
      </c>
      <c r="R15" s="32">
        <f>ROUND(R7*0.8,-2)</f>
        <v>5300</v>
      </c>
      <c r="S15" s="32">
        <f>ROUND(S7*0.8,-2)</f>
        <v>1100</v>
      </c>
      <c r="T15" s="32">
        <f>ROUND(T7*0.8,-2)</f>
        <v>1000</v>
      </c>
      <c r="U15" s="32">
        <f>ROUND(U7*0.8,-2)</f>
        <v>1000</v>
      </c>
      <c r="V15" s="11" t="str">
        <f>V7</f>
        <v>평내초.농협</v>
      </c>
      <c r="W15" s="9"/>
      <c r="X15" s="9"/>
    </row>
    <row r="16" spans="1:28" x14ac:dyDescent="0.3">
      <c r="A16" s="22"/>
      <c r="B16" s="3">
        <v>0.61111111111111105</v>
      </c>
      <c r="C16" s="15">
        <f t="shared" si="3"/>
        <v>0.62152777777777768</v>
      </c>
      <c r="D16" s="15">
        <f t="shared" si="4"/>
        <v>0.63888888888888884</v>
      </c>
      <c r="E16" s="15">
        <f t="shared" si="0"/>
        <v>0.64236111111111105</v>
      </c>
      <c r="F16" s="15">
        <f t="shared" si="5"/>
        <v>0.68749999999999989</v>
      </c>
      <c r="G16" s="15">
        <f t="shared" si="6"/>
        <v>0.70833333333333326</v>
      </c>
      <c r="H16" s="5">
        <v>14</v>
      </c>
      <c r="I16" s="3">
        <v>0.73611111111111116</v>
      </c>
      <c r="J16" s="15">
        <f t="shared" si="7"/>
        <v>0.75694444444444453</v>
      </c>
      <c r="K16" s="15">
        <f t="shared" si="8"/>
        <v>0.80208333333333337</v>
      </c>
      <c r="L16" s="15">
        <f t="shared" si="1"/>
        <v>0.80555555555555558</v>
      </c>
      <c r="M16" s="15">
        <f t="shared" si="9"/>
        <v>0.82291666666666674</v>
      </c>
      <c r="N16" s="15">
        <f t="shared" si="2"/>
        <v>0.83333333333333337</v>
      </c>
      <c r="P16" s="24"/>
      <c r="Q16" s="32">
        <f>ROUND(Q8*0.8,-2)</f>
        <v>12600</v>
      </c>
      <c r="R16" s="32">
        <f>ROUND(R8*0.8,-2)</f>
        <v>5800</v>
      </c>
      <c r="S16" s="32">
        <f>ROUND(S8*0.8,-2)</f>
        <v>1800</v>
      </c>
      <c r="T16" s="32">
        <f>ROUND(T8*0.8,-2)</f>
        <v>1600</v>
      </c>
      <c r="U16" s="32">
        <f>ROUND(U8*0.8,-2)</f>
        <v>1000</v>
      </c>
      <c r="V16" s="32">
        <f>ROUND(V8*0.8,-2)</f>
        <v>1000</v>
      </c>
      <c r="W16" s="11" t="str">
        <f>W8</f>
        <v>마석육교</v>
      </c>
      <c r="X16" s="9"/>
    </row>
    <row r="17" spans="1:24" x14ac:dyDescent="0.3">
      <c r="A17" s="22"/>
      <c r="B17" s="3">
        <v>0.63194444444444442</v>
      </c>
      <c r="C17" s="15">
        <f t="shared" si="3"/>
        <v>0.64236111111111105</v>
      </c>
      <c r="D17" s="15">
        <f t="shared" si="4"/>
        <v>0.65972222222222221</v>
      </c>
      <c r="E17" s="15">
        <f t="shared" si="0"/>
        <v>0.66319444444444442</v>
      </c>
      <c r="F17" s="15">
        <f t="shared" si="5"/>
        <v>0.70833333333333326</v>
      </c>
      <c r="G17" s="15">
        <f t="shared" si="6"/>
        <v>0.72916666666666663</v>
      </c>
      <c r="H17" s="5">
        <v>15</v>
      </c>
      <c r="I17" s="3">
        <v>0.75694444444444453</v>
      </c>
      <c r="J17" s="15">
        <f t="shared" si="7"/>
        <v>0.7777777777777779</v>
      </c>
      <c r="K17" s="15">
        <f t="shared" si="8"/>
        <v>0.82291666666666674</v>
      </c>
      <c r="L17" s="15">
        <f t="shared" si="1"/>
        <v>0.82638888888888895</v>
      </c>
      <c r="M17" s="15">
        <f t="shared" si="9"/>
        <v>0.84375000000000011</v>
      </c>
      <c r="N17" s="15">
        <f t="shared" si="2"/>
        <v>0.85416666666666674</v>
      </c>
    </row>
    <row r="18" spans="1:24" x14ac:dyDescent="0.3">
      <c r="A18" s="22"/>
      <c r="B18" s="3">
        <v>0.65277777777777779</v>
      </c>
      <c r="C18" s="15">
        <f t="shared" si="3"/>
        <v>0.66319444444444442</v>
      </c>
      <c r="D18" s="15">
        <f t="shared" si="4"/>
        <v>0.68055555555555558</v>
      </c>
      <c r="E18" s="15">
        <f t="shared" si="0"/>
        <v>0.68402777777777779</v>
      </c>
      <c r="F18" s="15">
        <f t="shared" si="5"/>
        <v>0.72916666666666663</v>
      </c>
      <c r="G18" s="15">
        <f t="shared" si="6"/>
        <v>0.75</v>
      </c>
      <c r="H18" s="5">
        <v>16</v>
      </c>
      <c r="I18" s="3">
        <v>0.77777777777777779</v>
      </c>
      <c r="J18" s="15">
        <f t="shared" si="7"/>
        <v>0.79861111111111116</v>
      </c>
      <c r="K18" s="15">
        <f t="shared" si="8"/>
        <v>0.84375</v>
      </c>
      <c r="L18" s="15">
        <f t="shared" si="1"/>
        <v>0.84722222222222221</v>
      </c>
      <c r="M18" s="15">
        <f t="shared" si="9"/>
        <v>0.86458333333333337</v>
      </c>
      <c r="N18" s="15">
        <f t="shared" si="2"/>
        <v>0.875</v>
      </c>
      <c r="P18" s="25" t="s">
        <v>6</v>
      </c>
      <c r="Q18" s="14" t="str">
        <f>Q2</f>
        <v>인천공항</v>
      </c>
      <c r="R18" s="13"/>
      <c r="S18" s="13"/>
      <c r="T18" s="13"/>
      <c r="U18" s="13"/>
      <c r="V18" s="13"/>
      <c r="W18" s="13"/>
      <c r="X18" s="13"/>
    </row>
    <row r="19" spans="1:24" x14ac:dyDescent="0.3">
      <c r="A19" s="22"/>
      <c r="B19" s="3">
        <v>0.67361111111111116</v>
      </c>
      <c r="C19" s="15">
        <f t="shared" si="3"/>
        <v>0.68402777777777779</v>
      </c>
      <c r="D19" s="15">
        <f t="shared" si="4"/>
        <v>0.70138888888888895</v>
      </c>
      <c r="E19" s="15">
        <f t="shared" si="0"/>
        <v>0.70486111111111116</v>
      </c>
      <c r="F19" s="15">
        <f t="shared" si="5"/>
        <v>0.75</v>
      </c>
      <c r="G19" s="15">
        <f t="shared" si="6"/>
        <v>0.77083333333333337</v>
      </c>
      <c r="H19" s="5">
        <v>17</v>
      </c>
      <c r="I19" s="3">
        <v>0.79861111111111116</v>
      </c>
      <c r="J19" s="15">
        <f t="shared" si="7"/>
        <v>0.81944444444444453</v>
      </c>
      <c r="K19" s="15">
        <f t="shared" si="8"/>
        <v>0.86458333333333337</v>
      </c>
      <c r="L19" s="15">
        <f t="shared" si="1"/>
        <v>0.86805555555555558</v>
      </c>
      <c r="M19" s="15">
        <f t="shared" si="9"/>
        <v>0.88541666666666674</v>
      </c>
      <c r="N19" s="15">
        <f t="shared" si="2"/>
        <v>0.89583333333333337</v>
      </c>
      <c r="P19" s="26"/>
      <c r="Q19" s="16">
        <f t="shared" ref="Q19:Q24" si="10">ROUND(Q3*0.5,-2)</f>
        <v>2400</v>
      </c>
      <c r="R19" s="15" t="str">
        <f>R3</f>
        <v>김포공항</v>
      </c>
      <c r="S19" s="13"/>
      <c r="T19" s="13"/>
      <c r="U19" s="13"/>
      <c r="V19" s="13"/>
      <c r="W19" s="13"/>
      <c r="X19" s="13"/>
    </row>
    <row r="20" spans="1:24" x14ac:dyDescent="0.3">
      <c r="A20" s="22"/>
      <c r="B20" s="3">
        <v>0.69444444444444453</v>
      </c>
      <c r="C20" s="15">
        <f t="shared" si="3"/>
        <v>0.70486111111111116</v>
      </c>
      <c r="D20" s="15">
        <f t="shared" si="4"/>
        <v>0.72222222222222232</v>
      </c>
      <c r="E20" s="15">
        <f t="shared" si="0"/>
        <v>0.72569444444444453</v>
      </c>
      <c r="F20" s="15">
        <f t="shared" si="5"/>
        <v>0.77083333333333337</v>
      </c>
      <c r="G20" s="15">
        <f t="shared" si="6"/>
        <v>0.79166666666666674</v>
      </c>
      <c r="H20" s="5">
        <v>18</v>
      </c>
      <c r="I20" s="3">
        <v>0.81944444444444453</v>
      </c>
      <c r="J20" s="15">
        <f t="shared" si="7"/>
        <v>0.8402777777777779</v>
      </c>
      <c r="K20" s="15">
        <f t="shared" si="8"/>
        <v>0.88541666666666674</v>
      </c>
      <c r="L20" s="15">
        <f t="shared" si="1"/>
        <v>0.88888888888888895</v>
      </c>
      <c r="M20" s="15">
        <f t="shared" si="9"/>
        <v>0.90625000000000011</v>
      </c>
      <c r="N20" s="15">
        <f t="shared" si="2"/>
        <v>0.91666666666666674</v>
      </c>
      <c r="P20" s="26"/>
      <c r="Q20" s="16">
        <f t="shared" si="10"/>
        <v>6300</v>
      </c>
      <c r="R20" s="16">
        <f>ROUND(R4*0.5,-2)</f>
        <v>2600</v>
      </c>
      <c r="S20" s="15" t="str">
        <f>S4</f>
        <v>구리역.시외</v>
      </c>
      <c r="T20" s="13"/>
      <c r="U20" s="13"/>
      <c r="V20" s="13"/>
      <c r="W20" s="13"/>
      <c r="X20" s="13"/>
    </row>
    <row r="21" spans="1:24" ht="15.75" customHeight="1" x14ac:dyDescent="0.3">
      <c r="A21" s="22"/>
      <c r="B21" s="15">
        <v>0.73611111111111116</v>
      </c>
      <c r="C21" s="15">
        <f t="shared" si="3"/>
        <v>0.74652777777777779</v>
      </c>
      <c r="D21" s="15">
        <f t="shared" si="4"/>
        <v>0.76388888888888895</v>
      </c>
      <c r="E21" s="15">
        <f t="shared" si="0"/>
        <v>0.76736111111111116</v>
      </c>
      <c r="F21" s="15">
        <f t="shared" si="5"/>
        <v>0.8125</v>
      </c>
      <c r="G21" s="15">
        <f t="shared" si="6"/>
        <v>0.83333333333333337</v>
      </c>
      <c r="H21" s="6">
        <v>19</v>
      </c>
      <c r="I21" s="15">
        <v>0.86111111111111116</v>
      </c>
      <c r="J21" s="15">
        <f t="shared" si="7"/>
        <v>0.88194444444444453</v>
      </c>
      <c r="K21" s="15">
        <f t="shared" si="8"/>
        <v>0.92708333333333337</v>
      </c>
      <c r="L21" s="15">
        <f t="shared" si="1"/>
        <v>0.93055555555555558</v>
      </c>
      <c r="M21" s="15">
        <f t="shared" si="9"/>
        <v>0.94791666666666674</v>
      </c>
      <c r="N21" s="15">
        <f t="shared" si="2"/>
        <v>0.95833333333333337</v>
      </c>
      <c r="P21" s="26"/>
      <c r="Q21" s="16">
        <f t="shared" si="10"/>
        <v>6400</v>
      </c>
      <c r="R21" s="16">
        <f t="shared" ref="R21:S21" si="11">ROUND(R5*0.5,-2)</f>
        <v>2700</v>
      </c>
      <c r="S21" s="16">
        <f t="shared" si="11"/>
        <v>700</v>
      </c>
      <c r="T21" s="15" t="str">
        <f>T5</f>
        <v>도농역.시외</v>
      </c>
      <c r="U21" s="13"/>
      <c r="V21" s="13"/>
      <c r="W21" s="13"/>
      <c r="X21" s="13"/>
    </row>
    <row r="22" spans="1:24" x14ac:dyDescent="0.3">
      <c r="A22" s="18"/>
      <c r="B22" s="15">
        <v>0.77777777777777779</v>
      </c>
      <c r="C22" s="15">
        <f t="shared" si="3"/>
        <v>0.78819444444444442</v>
      </c>
      <c r="D22" s="15">
        <f t="shared" si="4"/>
        <v>0.80555555555555558</v>
      </c>
      <c r="E22" s="15">
        <f t="shared" si="0"/>
        <v>0.80902777777777779</v>
      </c>
      <c r="F22" s="15">
        <f t="shared" si="5"/>
        <v>0.85416666666666663</v>
      </c>
      <c r="G22" s="15">
        <f t="shared" si="6"/>
        <v>0.875</v>
      </c>
      <c r="H22" s="6">
        <v>20</v>
      </c>
      <c r="I22" s="15">
        <v>0.90277777777777779</v>
      </c>
      <c r="J22" s="15">
        <f t="shared" si="7"/>
        <v>0.92361111111111116</v>
      </c>
      <c r="K22" s="15">
        <f t="shared" si="8"/>
        <v>0.96875</v>
      </c>
      <c r="L22" s="15">
        <f t="shared" si="1"/>
        <v>0.97222222222222221</v>
      </c>
      <c r="M22" s="15">
        <f t="shared" si="9"/>
        <v>0.98958333333333337</v>
      </c>
      <c r="N22" s="15">
        <f t="shared" si="2"/>
        <v>1</v>
      </c>
      <c r="P22" s="26"/>
      <c r="Q22" s="16">
        <f t="shared" si="10"/>
        <v>7000</v>
      </c>
      <c r="R22" s="16">
        <f t="shared" ref="R22:T22" si="12">ROUND(R6*0.5,-2)</f>
        <v>3100</v>
      </c>
      <c r="S22" s="16">
        <f t="shared" si="12"/>
        <v>700</v>
      </c>
      <c r="T22" s="16">
        <f t="shared" si="12"/>
        <v>700</v>
      </c>
      <c r="U22" s="15" t="str">
        <f>U6</f>
        <v>금곡동.시외</v>
      </c>
      <c r="V22" s="13"/>
      <c r="W22" s="13"/>
      <c r="X22" s="13"/>
    </row>
    <row r="23" spans="1:24" x14ac:dyDescent="0.3">
      <c r="P23" s="26"/>
      <c r="Q23" s="16">
        <f t="shared" si="10"/>
        <v>7300</v>
      </c>
      <c r="R23" s="16">
        <f t="shared" ref="R23:U23" si="13">ROUND(R7*0.5,-2)</f>
        <v>3300</v>
      </c>
      <c r="S23" s="16">
        <f t="shared" si="13"/>
        <v>700</v>
      </c>
      <c r="T23" s="16">
        <f t="shared" si="13"/>
        <v>700</v>
      </c>
      <c r="U23" s="16">
        <f t="shared" si="13"/>
        <v>700</v>
      </c>
      <c r="V23" s="15" t="str">
        <f>V7</f>
        <v>평내초.농협</v>
      </c>
      <c r="W23" s="13"/>
      <c r="X23" s="13"/>
    </row>
    <row r="24" spans="1:24" x14ac:dyDescent="0.3">
      <c r="P24" s="27"/>
      <c r="Q24" s="16">
        <f t="shared" si="10"/>
        <v>7900</v>
      </c>
      <c r="R24" s="16">
        <f t="shared" ref="R24:V24" si="14">ROUND(R8*0.5,-2)</f>
        <v>3700</v>
      </c>
      <c r="S24" s="16">
        <f t="shared" si="14"/>
        <v>1100</v>
      </c>
      <c r="T24" s="16">
        <f t="shared" si="14"/>
        <v>1000</v>
      </c>
      <c r="U24" s="16">
        <f t="shared" si="14"/>
        <v>700</v>
      </c>
      <c r="V24" s="16">
        <f t="shared" si="14"/>
        <v>700</v>
      </c>
      <c r="W24" s="15" t="str">
        <f>W8</f>
        <v>마석육교</v>
      </c>
      <c r="X24" s="13"/>
    </row>
  </sheetData>
  <sheetProtection password="DD5C" sheet="1" objects="1" scenarios="1" selectLockedCells="1" selectUnlockedCells="1"/>
  <mergeCells count="9">
    <mergeCell ref="Z1:AB1"/>
    <mergeCell ref="A1:A2"/>
    <mergeCell ref="I1:N1"/>
    <mergeCell ref="A3:A22"/>
    <mergeCell ref="P2:P8"/>
    <mergeCell ref="P10:P16"/>
    <mergeCell ref="P18:P24"/>
    <mergeCell ref="B1:G1"/>
    <mergeCell ref="H1: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2014-02-09T07:06:39Z</dcterms:modified>
</cp:coreProperties>
</file>